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1"/>
  <workbookPr codeName="DieseArbeitsmappe" defaultThemeVersion="124226"/>
  <mc:AlternateContent xmlns:mc="http://schemas.openxmlformats.org/markup-compatibility/2006">
    <mc:Choice Requires="x15">
      <x15ac:absPath xmlns:x15ac="http://schemas.microsoft.com/office/spreadsheetml/2010/11/ac" url="Y:\Home\ebertan\synkron\Administratives\webseite\2024\"/>
    </mc:Choice>
  </mc:AlternateContent>
  <xr:revisionPtr revIDLastSave="0" documentId="8_{48C18596-071F-4D71-A736-55D830465E03}" xr6:coauthVersionLast="36" xr6:coauthVersionMax="36" xr10:uidLastSave="{00000000-0000-0000-0000-000000000000}"/>
  <bookViews>
    <workbookView xWindow="-75" yWindow="120" windowWidth="23835" windowHeight="9300" xr2:uid="{00000000-000D-0000-FFFF-FFFF00000000}"/>
  </bookViews>
  <sheets>
    <sheet name="rainbow trout" sheetId="1" r:id="rId1"/>
    <sheet name="rat" sheetId="4" r:id="rId2"/>
  </sheets>
  <definedNames>
    <definedName name="dhep" localSheetId="1">rat!$D$40</definedName>
    <definedName name="dhep">'rainbow trout'!$D$40</definedName>
    <definedName name="dsin" localSheetId="1">rat!$D$39</definedName>
    <definedName name="dsin">'rainbow trout'!$D$39</definedName>
    <definedName name="Lhep" localSheetId="1">rat!$D$41</definedName>
    <definedName name="Lhep">'rainbow trout'!$D$41</definedName>
    <definedName name="logKaw" localSheetId="1">rat!$M$55</definedName>
    <definedName name="logKaw">'rainbow trout'!$M$55</definedName>
    <definedName name="logKmw" localSheetId="1">rat!$K$55</definedName>
    <definedName name="logKmw">'rainbow trout'!$K$55</definedName>
    <definedName name="logKpw" localSheetId="1">rat!$J$54</definedName>
    <definedName name="logKpw">'rainbow trout'!$J$54</definedName>
    <definedName name="logKsw" localSheetId="1">rat!$L$55</definedName>
    <definedName name="logKsw">'rainbow trout'!$L$55</definedName>
    <definedName name="mbody" localSheetId="1">rat!$C$16</definedName>
    <definedName name="mbody">'rainbow trout'!$C$16</definedName>
    <definedName name="mliver" localSheetId="1">rat!#REF!</definedName>
    <definedName name="mliver">'rainbow trout'!#REF!</definedName>
    <definedName name="Qh" localSheetId="1">rat!$D$61</definedName>
    <definedName name="Qh">'rainbow trout'!$D$61</definedName>
    <definedName name="Vhepliver" localSheetId="1">rat!$D$52</definedName>
    <definedName name="Vhepliver">'rainbow trout'!$D$52</definedName>
    <definedName name="Vsinglehep" localSheetId="1">rat!$D$51</definedName>
    <definedName name="Vsinglehep">'rainbow trout'!$D$51</definedName>
    <definedName name="Vsinliver" localSheetId="1">rat!$D$53</definedName>
    <definedName name="Vsinliver">'rainbow trout'!$D$53</definedName>
    <definedName name="wblood" localSheetId="1">rat!$B$28</definedName>
    <definedName name="wblood">'rainbow trout'!$B$28</definedName>
    <definedName name="whep" localSheetId="1">rat!$B$43</definedName>
    <definedName name="whep">'rainbow trout'!$B$43</definedName>
  </definedNames>
  <calcPr calcId="191029"/>
  <fileRecoveryPr autoRecover="0"/>
</workbook>
</file>

<file path=xl/calcChain.xml><?xml version="1.0" encoding="utf-8"?>
<calcChain xmlns="http://schemas.openxmlformats.org/spreadsheetml/2006/main">
  <c r="H34" i="4" l="1"/>
  <c r="D59" i="4" l="1"/>
  <c r="D60" i="4" s="1"/>
  <c r="D91" i="4" l="1"/>
  <c r="C78" i="4"/>
  <c r="C75" i="4"/>
  <c r="D61" i="4"/>
  <c r="J57" i="4"/>
  <c r="D53" i="4" s="1"/>
  <c r="D63" i="4" s="1"/>
  <c r="D64" i="4" s="1"/>
  <c r="J54" i="4"/>
  <c r="D51" i="4"/>
  <c r="D52" i="4" s="1"/>
  <c r="D46" i="4"/>
  <c r="D45" i="4"/>
  <c r="D71" i="4"/>
  <c r="E28" i="4"/>
  <c r="D66" i="4"/>
  <c r="C81" i="4" l="1"/>
  <c r="H52" i="4"/>
  <c r="D92" i="4"/>
  <c r="D67" i="4"/>
  <c r="C79" i="4" s="1"/>
  <c r="C76" i="4"/>
  <c r="D91" i="1"/>
  <c r="D93" i="4" l="1"/>
  <c r="D28" i="4"/>
  <c r="D72" i="4" s="1"/>
  <c r="D46" i="1"/>
  <c r="D45" i="1"/>
  <c r="D70" i="4" l="1"/>
  <c r="D94" i="4" s="1"/>
  <c r="D95" i="4" s="1"/>
  <c r="D89" i="4"/>
  <c r="D85" i="4"/>
  <c r="D87" i="4" s="1"/>
  <c r="J57" i="1"/>
  <c r="J54" i="1"/>
  <c r="D90" i="4" l="1"/>
  <c r="D96" i="4" s="1"/>
  <c r="D97" i="4" s="1"/>
  <c r="D53" i="1"/>
  <c r="D63" i="1" s="1"/>
  <c r="D64" i="1" s="1"/>
  <c r="C32" i="1"/>
  <c r="C78" i="1"/>
  <c r="E28" i="1"/>
  <c r="C28" i="1"/>
  <c r="B28" i="1"/>
  <c r="D66" i="1" s="1"/>
  <c r="C75" i="1"/>
  <c r="D59" i="1"/>
  <c r="D60" i="1" s="1"/>
  <c r="D61" i="1" s="1"/>
  <c r="D51" i="1"/>
  <c r="D52" i="1" s="1"/>
  <c r="C81" i="1" s="1"/>
  <c r="C100" i="4" l="1"/>
  <c r="B104" i="4" s="1"/>
  <c r="C99" i="4"/>
  <c r="B103" i="4" s="1"/>
  <c r="F28" i="1"/>
  <c r="D28" i="1" s="1"/>
  <c r="D72" i="1" s="1"/>
  <c r="D92" i="1"/>
  <c r="D71" i="1"/>
  <c r="C76" i="1"/>
  <c r="D67" i="1"/>
  <c r="C79" i="1" s="1"/>
  <c r="D85" i="1" l="1"/>
  <c r="D87" i="1" s="1"/>
  <c r="D93" i="1"/>
  <c r="D70" i="1"/>
  <c r="D89" i="1"/>
  <c r="D94" i="1" l="1"/>
  <c r="D95" i="1" s="1"/>
  <c r="D90" i="1"/>
  <c r="D96" i="1" l="1"/>
  <c r="D97" i="1" s="1"/>
  <c r="C100" i="1" l="1"/>
  <c r="B104" i="1" s="1"/>
  <c r="C99" i="1"/>
  <c r="B10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Sophia Krause krauseso</author>
  </authors>
  <commentList>
    <comment ref="C19" authorId="0" shapeId="0" xr:uid="{00000000-0006-0000-0000-000001000000}">
      <text>
        <r>
          <rPr>
            <b/>
            <sz val="9"/>
            <color indexed="81"/>
            <rFont val="Segoe UI"/>
            <family val="2"/>
          </rPr>
          <t>Sophia Krause krauseso:</t>
        </r>
        <r>
          <rPr>
            <sz val="9"/>
            <color indexed="81"/>
            <rFont val="Segoe UI"/>
            <family val="2"/>
          </rPr>
          <t xml:space="preserve">
The default value of 0.15 cm/s was estimated using the permeability-diffusion model that calculates the permeability from given aqueous boundary layer (ABL) and membrane thickness (0.5 µm and 20 A assumed), diffusion coefficient of the chemical in ABL and membrane (D in ABL = 0.0000075 cm²/s (average value for &gt; 900 compounds), D in membrane = 0.32 * D in ABL) and the membrane-water partition coefficient (octanol-water partition coefficient assumed to be a suitable surrogate). The value of 0.15 cm/s resulted for a log Kow range from 0 to 10.
</t>
        </r>
      </text>
    </comment>
    <comment ref="C20" authorId="0" shapeId="0" xr:uid="{00000000-0006-0000-0000-000002000000}">
      <text>
        <r>
          <rPr>
            <b/>
            <sz val="9"/>
            <color indexed="81"/>
            <rFont val="Segoe UI"/>
            <family val="2"/>
          </rPr>
          <t>Sophia Krause krauseso:</t>
        </r>
        <r>
          <rPr>
            <sz val="9"/>
            <color indexed="81"/>
            <rFont val="Segoe UI"/>
            <family val="2"/>
          </rPr>
          <t xml:space="preserve">
Note that this desorption rate constant describes desorption from all binding blood components.</t>
        </r>
      </text>
    </comment>
    <comment ref="F26" authorId="0" shapeId="0" xr:uid="{00000000-0006-0000-0000-000003000000}">
      <text>
        <r>
          <rPr>
            <b/>
            <sz val="9"/>
            <color indexed="81"/>
            <rFont val="Segoe UI"/>
            <family val="2"/>
          </rPr>
          <t>Sophia Krause krauseso:</t>
        </r>
        <r>
          <rPr>
            <sz val="9"/>
            <color indexed="81"/>
            <rFont val="Segoe UI"/>
            <family val="2"/>
          </rPr>
          <t xml:space="preserve">
Note: The data given in the literature are mass fractions. For conversion into volume fractions the corresponding densities were used (water 1 g/mL, all protein 1.4 g/mL, storage lipid 0.93 g/mL, membrane lipid 1 g/mL from Endo et al. 2013 and blood 1.06 g/mL (for human!) from Valentin 2002). The albumin protein concentration was given for plasma, the value was thus  adjusted according to the assumption that ca. 70% of the total blood volume is plasma volume (Gingerich, Pityer 1989). </t>
        </r>
      </text>
    </comment>
    <comment ref="D53" authorId="0" shapeId="0" xr:uid="{00000000-0006-0000-0000-000004000000}">
      <text>
        <r>
          <rPr>
            <b/>
            <sz val="9"/>
            <color indexed="81"/>
            <rFont val="Segoe UI"/>
            <family val="2"/>
          </rPr>
          <t>Sophia Krause krauseso:</t>
        </r>
        <r>
          <rPr>
            <sz val="9"/>
            <color indexed="81"/>
            <rFont val="Segoe UI"/>
            <family val="2"/>
          </rPr>
          <t xml:space="preserve">
Using a lower value for the sinusoid volume in the liver results in a more conservative estimation, because limitations are more likely for these cases.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Sophia Krause krauseso</author>
  </authors>
  <commentList>
    <comment ref="C19" authorId="0" shapeId="0" xr:uid="{00000000-0006-0000-0100-000001000000}">
      <text>
        <r>
          <rPr>
            <b/>
            <sz val="9"/>
            <color indexed="81"/>
            <rFont val="Segoe UI"/>
            <family val="2"/>
          </rPr>
          <t>Sophia Krause krauseso:</t>
        </r>
        <r>
          <rPr>
            <sz val="9"/>
            <color indexed="81"/>
            <rFont val="Segoe UI"/>
            <family val="2"/>
          </rPr>
          <t xml:space="preserve">
The default value of 0.15 cm/s was estimated using the permeability-diffusion model that calculates the permeability from given aqueous boundary layer (ABL) and membrane thickness (0.5 µm and 20 A assumed), diffusion coefficient of the chemical in ABL and membrane (D in ABL = 0.0000075 cm²/s (average value for &gt; 900 compounds), D in membrane = 0.32 * D in ABL) and the membrane-water partition coefficient (octanol-water partition coefficient assumed to be a suitable surrogate). The value of 0.15 cm/s resulted for a log Kow range from 0 to 10.
</t>
        </r>
      </text>
    </comment>
    <comment ref="C20" authorId="0" shapeId="0" xr:uid="{00000000-0006-0000-0100-000002000000}">
      <text>
        <r>
          <rPr>
            <b/>
            <sz val="9"/>
            <color indexed="81"/>
            <rFont val="Segoe UI"/>
            <family val="2"/>
          </rPr>
          <t>Sophia Krause krauseso:</t>
        </r>
        <r>
          <rPr>
            <sz val="9"/>
            <color indexed="81"/>
            <rFont val="Segoe UI"/>
            <family val="2"/>
          </rPr>
          <t xml:space="preserve">
Note that this desorption rate constant describes desorption from all binding blood components.</t>
        </r>
      </text>
    </comment>
    <comment ref="F26" authorId="0" shapeId="0" xr:uid="{00000000-0006-0000-0100-000003000000}">
      <text>
        <r>
          <rPr>
            <b/>
            <sz val="9"/>
            <color indexed="81"/>
            <rFont val="Segoe UI"/>
            <family val="2"/>
          </rPr>
          <t>Sophia Krause krauseso:</t>
        </r>
        <r>
          <rPr>
            <sz val="9"/>
            <color indexed="81"/>
            <rFont val="Segoe UI"/>
            <family val="2"/>
          </rPr>
          <t xml:space="preserve">
Note: The data given in the literature are mass fractions. For conversion into volume fractions the corresponding densities were used (water 1 g/mL, all protein 1.4 g/mL, storage lipid 0.93 g/mL, membrane lipid 1 g/mL from Endo et al. 2013 and blood 1.06 g/mL (for human!) from Valentin 2002). The albumin protein concentration was given for plasma, the value was thus  adjusted according to the assumption that ca. 70% of the total blood volume is plasma volume (Gingerich, Pityer 1989). </t>
        </r>
      </text>
    </comment>
    <comment ref="D53" authorId="0" shapeId="0" xr:uid="{00000000-0006-0000-0100-000004000000}">
      <text>
        <r>
          <rPr>
            <b/>
            <sz val="9"/>
            <color indexed="81"/>
            <rFont val="Segoe UI"/>
            <family val="2"/>
          </rPr>
          <t>Sophia Krause krauseso:</t>
        </r>
        <r>
          <rPr>
            <sz val="9"/>
            <color indexed="81"/>
            <rFont val="Segoe UI"/>
            <family val="2"/>
          </rPr>
          <t xml:space="preserve">
Using a lower value for the sinusoid volume in the liver results in a more conservative estimation, because limitations are more likely for these cases.</t>
        </r>
      </text>
    </comment>
  </commentList>
</comments>
</file>

<file path=xl/sharedStrings.xml><?xml version="1.0" encoding="utf-8"?>
<sst xmlns="http://schemas.openxmlformats.org/spreadsheetml/2006/main" count="265" uniqueCount="155">
  <si>
    <t>volume "non-hepatocyte-tissue" relative to total trout liver volume</t>
  </si>
  <si>
    <t>sinusoid volume relative to "non-hepatocyte-tissue" volume</t>
  </si>
  <si>
    <t>sinusoid diameter in trout [mm]</t>
  </si>
  <si>
    <t>liver density [g/mL]</t>
  </si>
  <si>
    <t xml:space="preserve"> from Sohlenius et al. 2006 (for human!)</t>
  </si>
  <si>
    <r>
      <t>hepatocyte volume (one hepatocyte) V</t>
    </r>
    <r>
      <rPr>
        <vertAlign val="subscript"/>
        <sz val="11"/>
        <color theme="1"/>
        <rFont val="Arial"/>
        <family val="2"/>
      </rPr>
      <t>hep</t>
    </r>
    <r>
      <rPr>
        <sz val="11"/>
        <color theme="1"/>
        <rFont val="Arial"/>
        <family val="2"/>
      </rPr>
      <t xml:space="preserve"> [mL]</t>
    </r>
  </si>
  <si>
    <r>
      <t xml:space="preserve"> = 1/3 * </t>
    </r>
    <r>
      <rPr>
        <sz val="11"/>
        <color theme="1"/>
        <rFont val="Calibri"/>
        <family val="2"/>
      </rPr>
      <t>π</t>
    </r>
    <r>
      <rPr>
        <sz val="11"/>
        <color theme="1"/>
        <rFont val="Arial"/>
        <family val="2"/>
      </rPr>
      <t xml:space="preserve"> * d</t>
    </r>
    <r>
      <rPr>
        <vertAlign val="subscript"/>
        <sz val="11"/>
        <color theme="1"/>
        <rFont val="Arial"/>
        <family val="2"/>
      </rPr>
      <t>hep</t>
    </r>
    <r>
      <rPr>
        <vertAlign val="superscript"/>
        <sz val="11"/>
        <color theme="1"/>
        <rFont val="Arial"/>
        <family val="2"/>
      </rPr>
      <t>3</t>
    </r>
    <r>
      <rPr>
        <sz val="11"/>
        <color theme="1"/>
        <rFont val="Arial"/>
        <family val="2"/>
      </rPr>
      <t xml:space="preserve">       spherical shape assumed</t>
    </r>
  </si>
  <si>
    <r>
      <t>bodyweight [g</t>
    </r>
    <r>
      <rPr>
        <vertAlign val="subscript"/>
        <sz val="11"/>
        <color theme="1"/>
        <rFont val="Arial"/>
        <family val="2"/>
      </rPr>
      <t>fish</t>
    </r>
    <r>
      <rPr>
        <sz val="11"/>
        <color theme="1"/>
        <rFont val="Arial"/>
        <family val="2"/>
      </rPr>
      <t>]</t>
    </r>
  </si>
  <si>
    <r>
      <t>fractional liver weight L</t>
    </r>
    <r>
      <rPr>
        <vertAlign val="subscript"/>
        <sz val="11"/>
        <rFont val="Arial"/>
        <family val="2"/>
      </rPr>
      <t>FBW</t>
    </r>
    <r>
      <rPr>
        <sz val="11"/>
        <rFont val="Arial"/>
        <family val="2"/>
      </rPr>
      <t xml:space="preserve"> [g</t>
    </r>
    <r>
      <rPr>
        <vertAlign val="subscript"/>
        <sz val="11"/>
        <rFont val="Arial"/>
        <family val="2"/>
      </rPr>
      <t>liver</t>
    </r>
    <r>
      <rPr>
        <sz val="11"/>
        <rFont val="Arial"/>
        <family val="2"/>
      </rPr>
      <t>/g</t>
    </r>
    <r>
      <rPr>
        <vertAlign val="subscript"/>
        <sz val="11"/>
        <rFont val="Arial"/>
        <family val="2"/>
      </rPr>
      <t>fish</t>
    </r>
    <r>
      <rPr>
        <sz val="11"/>
        <rFont val="Arial"/>
        <family val="2"/>
      </rPr>
      <t>]</t>
    </r>
  </si>
  <si>
    <t xml:space="preserve"> from Schultz et al. (1999) </t>
  </si>
  <si>
    <r>
      <t>hepatocyte diameter d</t>
    </r>
    <r>
      <rPr>
        <vertAlign val="subscript"/>
        <sz val="11"/>
        <color theme="1"/>
        <rFont val="Arial"/>
        <family val="2"/>
      </rPr>
      <t>hep</t>
    </r>
    <r>
      <rPr>
        <sz val="11"/>
        <color theme="1"/>
        <rFont val="Arial"/>
        <family val="2"/>
      </rPr>
      <t xml:space="preserve"> [cm]</t>
    </r>
  </si>
  <si>
    <t xml:space="preserve"> from Arnold et al. 1995</t>
  </si>
  <si>
    <r>
      <t>liver hepatocyte content L</t>
    </r>
    <r>
      <rPr>
        <vertAlign val="subscript"/>
        <sz val="11"/>
        <rFont val="Arial"/>
        <family val="2"/>
      </rPr>
      <t>HEP</t>
    </r>
    <r>
      <rPr>
        <sz val="11"/>
        <rFont val="Arial"/>
        <family val="2"/>
      </rPr>
      <t xml:space="preserve"> [10</t>
    </r>
    <r>
      <rPr>
        <vertAlign val="superscript"/>
        <sz val="11"/>
        <rFont val="Arial"/>
        <family val="2"/>
      </rPr>
      <t>6</t>
    </r>
    <r>
      <rPr>
        <sz val="11"/>
        <rFont val="Arial"/>
        <family val="2"/>
      </rPr>
      <t xml:space="preserve"> cells/g</t>
    </r>
    <r>
      <rPr>
        <vertAlign val="subscript"/>
        <sz val="11"/>
        <rFont val="Arial"/>
        <family val="2"/>
      </rPr>
      <t>liver</t>
    </r>
    <r>
      <rPr>
        <sz val="11"/>
        <rFont val="Arial"/>
        <family val="2"/>
      </rPr>
      <t>]</t>
    </r>
  </si>
  <si>
    <t xml:space="preserve"> from Nichols et al. 2013</t>
  </si>
  <si>
    <r>
      <t>liver blood flow as fraction of cardiac output Q</t>
    </r>
    <r>
      <rPr>
        <vertAlign val="subscript"/>
        <sz val="11"/>
        <rFont val="Arial"/>
        <family val="2"/>
      </rPr>
      <t>HFRAC</t>
    </r>
    <r>
      <rPr>
        <sz val="11"/>
        <rFont val="Arial"/>
        <family val="2"/>
      </rPr>
      <t xml:space="preserve"> [unitless]</t>
    </r>
  </si>
  <si>
    <t xml:space="preserve"> from Nichols et al. (1990)</t>
  </si>
  <si>
    <r>
      <t>temperature adjusted cardiac output Q</t>
    </r>
    <r>
      <rPr>
        <vertAlign val="subscript"/>
        <sz val="11"/>
        <rFont val="Arial"/>
        <family val="2"/>
      </rPr>
      <t>C</t>
    </r>
    <r>
      <rPr>
        <sz val="11"/>
        <rFont val="Arial"/>
        <family val="2"/>
      </rPr>
      <t xml:space="preserve"> [L/d/kg</t>
    </r>
    <r>
      <rPr>
        <vertAlign val="subscript"/>
        <sz val="11"/>
        <rFont val="Arial"/>
        <family val="2"/>
      </rPr>
      <t>fish</t>
    </r>
    <r>
      <rPr>
        <sz val="11"/>
        <rFont val="Arial"/>
        <family val="2"/>
      </rPr>
      <t>]</t>
    </r>
  </si>
  <si>
    <r>
      <t xml:space="preserve"> = (((0.23 * T) - 0.78) * (m</t>
    </r>
    <r>
      <rPr>
        <vertAlign val="subscript"/>
        <sz val="11"/>
        <rFont val="Arial"/>
        <family val="2"/>
      </rPr>
      <t>body</t>
    </r>
    <r>
      <rPr>
        <sz val="11"/>
        <rFont val="Arial"/>
        <family val="2"/>
      </rPr>
      <t>/500)</t>
    </r>
    <r>
      <rPr>
        <vertAlign val="superscript"/>
        <sz val="11"/>
        <rFont val="Arial"/>
        <family val="2"/>
      </rPr>
      <t>-0.1</t>
    </r>
    <r>
      <rPr>
        <sz val="11"/>
        <rFont val="Arial"/>
        <family val="2"/>
      </rPr>
      <t>) * 24        from Erickson &amp; McKim 1990</t>
    </r>
  </si>
  <si>
    <r>
      <t>liver blood flow per bodyweight Q</t>
    </r>
    <r>
      <rPr>
        <vertAlign val="subscript"/>
        <sz val="11"/>
        <rFont val="Arial"/>
        <family val="2"/>
      </rPr>
      <t>H,day</t>
    </r>
    <r>
      <rPr>
        <sz val="11"/>
        <rFont val="Arial"/>
        <family val="2"/>
      </rPr>
      <t xml:space="preserve"> [L/d/kg</t>
    </r>
    <r>
      <rPr>
        <vertAlign val="subscript"/>
        <sz val="11"/>
        <rFont val="Arial"/>
        <family val="2"/>
      </rPr>
      <t>fish</t>
    </r>
    <r>
      <rPr>
        <sz val="11"/>
        <rFont val="Arial"/>
        <family val="2"/>
      </rPr>
      <t>]</t>
    </r>
  </si>
  <si>
    <r>
      <t xml:space="preserve"> = Q</t>
    </r>
    <r>
      <rPr>
        <vertAlign val="subscript"/>
        <sz val="11"/>
        <rFont val="Arial"/>
        <family val="2"/>
      </rPr>
      <t xml:space="preserve">C </t>
    </r>
    <r>
      <rPr>
        <sz val="11"/>
        <rFont val="Arial"/>
        <family val="2"/>
      </rPr>
      <t>* Q</t>
    </r>
    <r>
      <rPr>
        <vertAlign val="subscript"/>
        <sz val="11"/>
        <rFont val="Arial"/>
        <family val="2"/>
      </rPr>
      <t>HFRAC</t>
    </r>
  </si>
  <si>
    <r>
      <t xml:space="preserve"> = π * d</t>
    </r>
    <r>
      <rPr>
        <vertAlign val="subscript"/>
        <sz val="11"/>
        <color theme="1"/>
        <rFont val="Arial"/>
        <family val="2"/>
      </rPr>
      <t>sin</t>
    </r>
    <r>
      <rPr>
        <sz val="11"/>
        <color theme="1"/>
        <rFont val="Arial"/>
        <family val="2"/>
      </rPr>
      <t xml:space="preserve"> * total sinusoid length</t>
    </r>
  </si>
  <si>
    <r>
      <t xml:space="preserve"> = sinusoid volume in liver /( (d</t>
    </r>
    <r>
      <rPr>
        <vertAlign val="subscript"/>
        <sz val="11"/>
        <color theme="1"/>
        <rFont val="Arial"/>
        <family val="2"/>
      </rPr>
      <t>sin</t>
    </r>
    <r>
      <rPr>
        <sz val="11"/>
        <color theme="1"/>
        <rFont val="Arial"/>
        <family val="2"/>
      </rPr>
      <t>/10/2)² * π)</t>
    </r>
  </si>
  <si>
    <r>
      <t>P</t>
    </r>
    <r>
      <rPr>
        <vertAlign val="subscript"/>
        <sz val="11"/>
        <color theme="1"/>
        <rFont val="Calibri"/>
        <family val="2"/>
        <scheme val="minor"/>
      </rPr>
      <t>hep</t>
    </r>
    <r>
      <rPr>
        <sz val="11"/>
        <color theme="1"/>
        <rFont val="Calibri"/>
        <family val="2"/>
        <scheme val="minor"/>
      </rPr>
      <t xml:space="preserve"> [cm/h]</t>
    </r>
  </si>
  <si>
    <t>composition fish blood (volume fractions, values between 0 - 1!) - from Bertelsen et al. 1998 and Manera &amp; Britti 2006</t>
  </si>
  <si>
    <r>
      <t>water w</t>
    </r>
    <r>
      <rPr>
        <vertAlign val="subscript"/>
        <sz val="11"/>
        <rFont val="Arial"/>
        <family val="2"/>
      </rPr>
      <t>blood</t>
    </r>
    <r>
      <rPr>
        <sz val="11"/>
        <rFont val="Arial"/>
        <family val="2"/>
      </rPr>
      <t xml:space="preserve"> </t>
    </r>
  </si>
  <si>
    <t>albumin</t>
  </si>
  <si>
    <t>non-albumin protein</t>
  </si>
  <si>
    <t xml:space="preserve">storage lipid </t>
  </si>
  <si>
    <t>membrane lipid</t>
  </si>
  <si>
    <t>volume fraction sorbing components in blood (mL/mL)</t>
  </si>
  <si>
    <r>
      <t xml:space="preserve"> = 1 - w</t>
    </r>
    <r>
      <rPr>
        <vertAlign val="subscript"/>
        <sz val="11"/>
        <rFont val="Arial"/>
        <family val="2"/>
      </rPr>
      <t>blood</t>
    </r>
  </si>
  <si>
    <r>
      <t xml:space="preserve"> = volumefraction</t>
    </r>
    <r>
      <rPr>
        <vertAlign val="subscript"/>
        <sz val="11"/>
        <color theme="1"/>
        <rFont val="Arial"/>
        <family val="2"/>
      </rPr>
      <t>sorbcomp</t>
    </r>
    <r>
      <rPr>
        <sz val="11"/>
        <color theme="1"/>
        <rFont val="Arial"/>
        <family val="2"/>
      </rPr>
      <t xml:space="preserve"> * V</t>
    </r>
    <r>
      <rPr>
        <vertAlign val="subscript"/>
        <sz val="11"/>
        <color theme="1"/>
        <rFont val="Arial"/>
        <family val="2"/>
      </rPr>
      <t>sinliver</t>
    </r>
  </si>
  <si>
    <r>
      <t>k</t>
    </r>
    <r>
      <rPr>
        <vertAlign val="subscript"/>
        <sz val="11"/>
        <color theme="1"/>
        <rFont val="Calibri"/>
        <family val="2"/>
        <scheme val="minor"/>
      </rPr>
      <t xml:space="preserve">Desorption </t>
    </r>
    <r>
      <rPr>
        <sz val="11"/>
        <color theme="1"/>
        <rFont val="Calibri"/>
        <family val="2"/>
        <scheme val="minor"/>
      </rPr>
      <t>[h</t>
    </r>
    <r>
      <rPr>
        <vertAlign val="superscript"/>
        <sz val="11"/>
        <color theme="1"/>
        <rFont val="Calibri"/>
        <family val="2"/>
        <scheme val="minor"/>
      </rPr>
      <t>-1</t>
    </r>
    <r>
      <rPr>
        <sz val="11"/>
        <color theme="1"/>
        <rFont val="Calibri"/>
        <family val="2"/>
        <scheme val="minor"/>
      </rPr>
      <t>]=</t>
    </r>
  </si>
  <si>
    <t xml:space="preserve"> from Hampton 1989</t>
  </si>
  <si>
    <r>
      <t>(k</t>
    </r>
    <r>
      <rPr>
        <vertAlign val="subscript"/>
        <sz val="11"/>
        <rFont val="Calibri"/>
        <family val="2"/>
        <scheme val="minor"/>
      </rPr>
      <t>hep</t>
    </r>
    <r>
      <rPr>
        <sz val="11"/>
        <rFont val="Calibri"/>
        <family val="2"/>
        <scheme val="minor"/>
      </rPr>
      <t xml:space="preserve"> *V</t>
    </r>
    <r>
      <rPr>
        <vertAlign val="subscript"/>
        <sz val="11"/>
        <rFont val="Calibri"/>
        <family val="2"/>
        <scheme val="minor"/>
      </rPr>
      <t>hepliver</t>
    </r>
    <r>
      <rPr>
        <sz val="11"/>
        <rFont val="Calibri"/>
        <family val="2"/>
        <scheme val="minor"/>
      </rPr>
      <t>)</t>
    </r>
  </si>
  <si>
    <r>
      <t>(k</t>
    </r>
    <r>
      <rPr>
        <vertAlign val="subscript"/>
        <sz val="11"/>
        <rFont val="Calibri"/>
        <family val="2"/>
        <scheme val="minor"/>
      </rPr>
      <t xml:space="preserve">Desorption </t>
    </r>
    <r>
      <rPr>
        <sz val="11"/>
        <rFont val="Calibri"/>
        <family val="2"/>
        <scheme val="minor"/>
      </rPr>
      <t>* V</t>
    </r>
    <r>
      <rPr>
        <vertAlign val="subscript"/>
        <sz val="11"/>
        <rFont val="Calibri"/>
        <family val="2"/>
        <scheme val="minor"/>
      </rPr>
      <t>sorbsomp</t>
    </r>
    <r>
      <rPr>
        <sz val="11"/>
        <rFont val="Calibri"/>
        <family val="2"/>
        <scheme val="minor"/>
      </rPr>
      <t>)</t>
    </r>
  </si>
  <si>
    <r>
      <t>(P</t>
    </r>
    <r>
      <rPr>
        <vertAlign val="subscript"/>
        <sz val="11"/>
        <rFont val="Calibri"/>
        <family val="2"/>
        <scheme val="minor"/>
      </rPr>
      <t>hep</t>
    </r>
    <r>
      <rPr>
        <sz val="11"/>
        <rFont val="Calibri"/>
        <family val="2"/>
        <scheme val="minor"/>
      </rPr>
      <t xml:space="preserve"> * A)</t>
    </r>
  </si>
  <si>
    <t>composition hepatocyte (volume fractions, values between 0 - 1!) - from Endo &amp; Brown &amp; Goss 2013</t>
  </si>
  <si>
    <t xml:space="preserve">protein </t>
  </si>
  <si>
    <t>storage lipid</t>
  </si>
  <si>
    <t xml:space="preserve">water </t>
  </si>
  <si>
    <r>
      <t>sinusoid volume in the liver V</t>
    </r>
    <r>
      <rPr>
        <vertAlign val="subscript"/>
        <sz val="11"/>
        <color theme="1"/>
        <rFont val="Arial"/>
        <family val="2"/>
      </rPr>
      <t>sinliver</t>
    </r>
    <r>
      <rPr>
        <sz val="11"/>
        <color theme="1"/>
        <rFont val="Arial"/>
        <family val="2"/>
      </rPr>
      <t xml:space="preserve"> [mL</t>
    </r>
    <r>
      <rPr>
        <vertAlign val="subscript"/>
        <sz val="11"/>
        <color theme="1"/>
        <rFont val="Arial"/>
        <family val="2"/>
      </rPr>
      <t>sin</t>
    </r>
    <r>
      <rPr>
        <sz val="11"/>
        <color theme="1"/>
        <rFont val="Arial"/>
        <family val="2"/>
      </rPr>
      <t>/kg</t>
    </r>
    <r>
      <rPr>
        <vertAlign val="subscript"/>
        <sz val="11"/>
        <color theme="1"/>
        <rFont val="Arial"/>
        <family val="2"/>
      </rPr>
      <t>fish</t>
    </r>
    <r>
      <rPr>
        <sz val="11"/>
        <color theme="1"/>
        <rFont val="Arial"/>
        <family val="2"/>
      </rPr>
      <t>]</t>
    </r>
  </si>
  <si>
    <r>
      <t xml:space="preserve">Calculation of sinusoid volume in the liver from </t>
    </r>
    <r>
      <rPr>
        <u/>
        <sz val="11"/>
        <rFont val="Arial"/>
        <family val="2"/>
      </rPr>
      <t>volume fractions</t>
    </r>
    <r>
      <rPr>
        <sz val="11"/>
        <rFont val="Arial"/>
        <family val="2"/>
      </rPr>
      <t>:</t>
    </r>
  </si>
  <si>
    <r>
      <t>V</t>
    </r>
    <r>
      <rPr>
        <b/>
        <vertAlign val="subscript"/>
        <sz val="11"/>
        <color theme="1"/>
        <rFont val="Arial"/>
        <family val="2"/>
      </rPr>
      <t>sinliver</t>
    </r>
    <r>
      <rPr>
        <b/>
        <sz val="11"/>
        <color theme="1"/>
        <rFont val="Arial"/>
        <family val="2"/>
      </rPr>
      <t xml:space="preserve"> [mL</t>
    </r>
    <r>
      <rPr>
        <b/>
        <vertAlign val="subscript"/>
        <sz val="11"/>
        <color theme="1"/>
        <rFont val="Arial"/>
        <family val="2"/>
      </rPr>
      <t>sin</t>
    </r>
    <r>
      <rPr>
        <b/>
        <sz val="11"/>
        <color theme="1"/>
        <rFont val="Arial"/>
        <family val="2"/>
      </rPr>
      <t>/kg</t>
    </r>
    <r>
      <rPr>
        <b/>
        <vertAlign val="subscript"/>
        <sz val="11"/>
        <color theme="1"/>
        <rFont val="Arial"/>
        <family val="2"/>
      </rPr>
      <t>fish</t>
    </r>
    <r>
      <rPr>
        <b/>
        <sz val="11"/>
        <color theme="1"/>
        <rFont val="Arial"/>
        <family val="2"/>
      </rPr>
      <t>]</t>
    </r>
  </si>
  <si>
    <r>
      <t>Calculation of sinusoid volume in the liver with the</t>
    </r>
    <r>
      <rPr>
        <u/>
        <sz val="11"/>
        <rFont val="Arial"/>
        <family val="2"/>
      </rPr>
      <t xml:space="preserve"> Krogh model</t>
    </r>
    <r>
      <rPr>
        <sz val="11"/>
        <rFont val="Arial"/>
        <family val="2"/>
      </rPr>
      <t>:</t>
    </r>
  </si>
  <si>
    <t>krogh radius [mm]</t>
  </si>
  <si>
    <t xml:space="preserve">  -----------------------------------------------------------------------&gt; choose one:</t>
  </si>
  <si>
    <r>
      <t>hepatocyte volume in the liver V</t>
    </r>
    <r>
      <rPr>
        <vertAlign val="subscript"/>
        <sz val="11"/>
        <color theme="1"/>
        <rFont val="Arial"/>
        <family val="2"/>
      </rPr>
      <t>hepliver</t>
    </r>
    <r>
      <rPr>
        <sz val="11"/>
        <color theme="1"/>
        <rFont val="Arial"/>
        <family val="2"/>
      </rPr>
      <t xml:space="preserve"> [mL</t>
    </r>
    <r>
      <rPr>
        <vertAlign val="subscript"/>
        <sz val="11"/>
        <color theme="1"/>
        <rFont val="Arial"/>
        <family val="2"/>
      </rPr>
      <t>hep</t>
    </r>
    <r>
      <rPr>
        <sz val="11"/>
        <color theme="1"/>
        <rFont val="Arial"/>
        <family val="2"/>
      </rPr>
      <t>/kg</t>
    </r>
    <r>
      <rPr>
        <vertAlign val="subscript"/>
        <sz val="11"/>
        <color theme="1"/>
        <rFont val="Arial"/>
        <family val="2"/>
      </rPr>
      <t>fish</t>
    </r>
    <r>
      <rPr>
        <sz val="11"/>
        <color theme="1"/>
        <rFont val="Arial"/>
        <family val="2"/>
      </rPr>
      <t>]</t>
    </r>
  </si>
  <si>
    <r>
      <t>k</t>
    </r>
    <r>
      <rPr>
        <vertAlign val="subscript"/>
        <sz val="11"/>
        <rFont val="Calibri"/>
        <family val="2"/>
        <scheme val="minor"/>
      </rPr>
      <t>Permeation</t>
    </r>
    <r>
      <rPr>
        <sz val="11"/>
        <rFont val="Calibri"/>
        <family val="2"/>
        <scheme val="minor"/>
      </rPr>
      <t xml:space="preserve"> [ml*h</t>
    </r>
    <r>
      <rPr>
        <vertAlign val="superscript"/>
        <sz val="11"/>
        <rFont val="Calibri"/>
        <family val="2"/>
        <scheme val="minor"/>
      </rPr>
      <t>-1</t>
    </r>
    <r>
      <rPr>
        <sz val="11"/>
        <rFont val="Calibri"/>
        <family val="2"/>
        <scheme val="minor"/>
      </rPr>
      <t>*kg</t>
    </r>
    <r>
      <rPr>
        <vertAlign val="superscript"/>
        <sz val="11"/>
        <rFont val="Calibri"/>
        <family val="2"/>
        <scheme val="minor"/>
      </rPr>
      <t>-1</t>
    </r>
    <r>
      <rPr>
        <sz val="11"/>
        <rFont val="Calibri"/>
        <family val="2"/>
        <scheme val="minor"/>
      </rPr>
      <t>]</t>
    </r>
  </si>
  <si>
    <r>
      <t>volume of sorbing blood components in the sinusoid volume of the liver V</t>
    </r>
    <r>
      <rPr>
        <vertAlign val="subscript"/>
        <sz val="11"/>
        <rFont val="Arial"/>
        <family val="2"/>
      </rPr>
      <t>sorbcomp</t>
    </r>
    <r>
      <rPr>
        <sz val="11"/>
        <rFont val="Arial"/>
        <family val="2"/>
      </rPr>
      <t xml:space="preserve"> [mL/kg]</t>
    </r>
  </si>
  <si>
    <r>
      <t>k</t>
    </r>
    <r>
      <rPr>
        <vertAlign val="subscript"/>
        <sz val="11"/>
        <rFont val="Calibri"/>
        <family val="2"/>
        <scheme val="minor"/>
      </rPr>
      <t xml:space="preserve">Desorption </t>
    </r>
    <r>
      <rPr>
        <sz val="11"/>
        <rFont val="Calibri"/>
        <family val="2"/>
        <scheme val="minor"/>
      </rPr>
      <t>* V</t>
    </r>
    <r>
      <rPr>
        <vertAlign val="subscript"/>
        <sz val="11"/>
        <rFont val="Calibri"/>
        <family val="2"/>
        <scheme val="minor"/>
      </rPr>
      <t xml:space="preserve">sorbcomp </t>
    </r>
    <r>
      <rPr>
        <sz val="11"/>
        <rFont val="Calibri"/>
        <family val="2"/>
        <scheme val="minor"/>
      </rPr>
      <t>[ml*h</t>
    </r>
    <r>
      <rPr>
        <vertAlign val="superscript"/>
        <sz val="11"/>
        <rFont val="Calibri"/>
        <family val="2"/>
        <scheme val="minor"/>
      </rPr>
      <t>-1</t>
    </r>
    <r>
      <rPr>
        <sz val="11"/>
        <rFont val="Calibri"/>
        <family val="2"/>
        <scheme val="minor"/>
      </rPr>
      <t>*kg</t>
    </r>
    <r>
      <rPr>
        <vertAlign val="superscript"/>
        <sz val="11"/>
        <rFont val="Calibri"/>
        <family val="2"/>
        <scheme val="minor"/>
      </rPr>
      <t>-1</t>
    </r>
    <r>
      <rPr>
        <sz val="11"/>
        <rFont val="Calibri"/>
        <family val="2"/>
        <scheme val="minor"/>
      </rPr>
      <t>]=</t>
    </r>
  </si>
  <si>
    <t>exchange surface A between sinusoids and hepatocytes [cm²/kg]</t>
  </si>
  <si>
    <t>theoretical total sinusoid length [cm/kg] (required for calculation of exchange surface)</t>
  </si>
  <si>
    <t xml:space="preserve"> average value for &gt; 900 compounds</t>
  </si>
  <si>
    <t xml:space="preserve"> assumed</t>
  </si>
  <si>
    <t>INPUT PARAMETERS</t>
  </si>
  <si>
    <t>temperature [°C]</t>
  </si>
  <si>
    <r>
      <t>consideration of various limitations. The hepatocyte biotransformation rate constants k</t>
    </r>
    <r>
      <rPr>
        <vertAlign val="subscript"/>
        <sz val="11"/>
        <rFont val="Arial"/>
        <family val="2"/>
      </rPr>
      <t>hep</t>
    </r>
    <r>
      <rPr>
        <sz val="11"/>
        <rFont val="Arial"/>
        <family val="2"/>
      </rPr>
      <t xml:space="preserve"> can be roughly estimated </t>
    </r>
  </si>
  <si>
    <t xml:space="preserve"> (used for calculation of cardiac output)</t>
  </si>
  <si>
    <t>RESULTS</t>
  </si>
  <si>
    <t>fraction unbound in blood</t>
  </si>
  <si>
    <t>fraction bound in blood</t>
  </si>
  <si>
    <t xml:space="preserve">Note that we assume that permeability is dominated by diffusion through the aqueous boundary layer (ABL) and </t>
  </si>
  <si>
    <t>facilitated transport ratio FTR</t>
  </si>
  <si>
    <r>
      <t xml:space="preserve"> = 10 </t>
    </r>
    <r>
      <rPr>
        <vertAlign val="superscript"/>
        <sz val="11"/>
        <color theme="1"/>
        <rFont val="Calibri"/>
        <family val="2"/>
        <scheme val="minor"/>
      </rPr>
      <t>0.71* log KOW + 0.4</t>
    </r>
  </si>
  <si>
    <r>
      <t xml:space="preserve"> = w</t>
    </r>
    <r>
      <rPr>
        <vertAlign val="subscript"/>
        <sz val="11"/>
        <color theme="1"/>
        <rFont val="Calibri"/>
        <family val="2"/>
        <scheme val="minor"/>
      </rPr>
      <t>blood</t>
    </r>
    <r>
      <rPr>
        <sz val="11"/>
        <color theme="1"/>
        <rFont val="Calibri"/>
        <family val="2"/>
        <scheme val="minor"/>
      </rPr>
      <t xml:space="preserve"> / K</t>
    </r>
    <r>
      <rPr>
        <vertAlign val="subscript"/>
        <sz val="11"/>
        <color theme="1"/>
        <rFont val="Calibri"/>
        <family val="2"/>
        <scheme val="minor"/>
      </rPr>
      <t>blood/w</t>
    </r>
  </si>
  <si>
    <t xml:space="preserve"> = 1 - fraction unbound in blood</t>
  </si>
  <si>
    <r>
      <t xml:space="preserve"> = FTR * P</t>
    </r>
    <r>
      <rPr>
        <vertAlign val="subscript"/>
        <sz val="11"/>
        <color theme="1"/>
        <rFont val="Calibri"/>
        <family val="2"/>
        <scheme val="minor"/>
      </rPr>
      <t>hep</t>
    </r>
    <r>
      <rPr>
        <sz val="11"/>
        <color theme="1"/>
        <rFont val="Calibri"/>
        <family val="2"/>
        <scheme val="minor"/>
      </rPr>
      <t xml:space="preserve"> * A</t>
    </r>
  </si>
  <si>
    <r>
      <t>diffusion coefficient of albumin in water D</t>
    </r>
    <r>
      <rPr>
        <vertAlign val="subscript"/>
        <sz val="11"/>
        <color theme="1"/>
        <rFont val="Arial"/>
        <family val="2"/>
      </rPr>
      <t>alb in H2O</t>
    </r>
    <r>
      <rPr>
        <sz val="11"/>
        <color theme="1"/>
        <rFont val="Arial"/>
        <family val="2"/>
      </rPr>
      <t xml:space="preserve"> [cm²/s]</t>
    </r>
  </si>
  <si>
    <r>
      <t>diffusion coefficient of chemicals in water D</t>
    </r>
    <r>
      <rPr>
        <vertAlign val="subscript"/>
        <sz val="11"/>
        <color theme="1"/>
        <rFont val="Arial"/>
        <family val="2"/>
      </rPr>
      <t>chemical in H2O</t>
    </r>
    <r>
      <rPr>
        <sz val="11"/>
        <color theme="1"/>
        <rFont val="Arial"/>
        <family val="2"/>
      </rPr>
      <t xml:space="preserve"> [cm²/s]</t>
    </r>
  </si>
  <si>
    <t>calculated input parameters</t>
  </si>
  <si>
    <t>Furthermore, additional input data is needed (composition data, blood flow rates, …). For better clarity, the list of</t>
  </si>
  <si>
    <r>
      <t xml:space="preserve"> = protein</t>
    </r>
    <r>
      <rPr>
        <vertAlign val="subscript"/>
        <sz val="11"/>
        <color theme="1"/>
        <rFont val="Arial"/>
        <family val="2"/>
      </rPr>
      <t>blood</t>
    </r>
    <r>
      <rPr>
        <sz val="11"/>
        <color theme="1"/>
        <rFont val="Arial"/>
        <family val="2"/>
      </rPr>
      <t xml:space="preserve"> * 0.05 * K</t>
    </r>
    <r>
      <rPr>
        <vertAlign val="subscript"/>
        <sz val="11"/>
        <color theme="1"/>
        <rFont val="Arial"/>
        <family val="2"/>
      </rPr>
      <t>OW</t>
    </r>
    <r>
      <rPr>
        <sz val="11"/>
        <color theme="1"/>
        <rFont val="Arial"/>
        <family val="2"/>
      </rPr>
      <t xml:space="preserve"> + lipid</t>
    </r>
    <r>
      <rPr>
        <vertAlign val="subscript"/>
        <sz val="11"/>
        <color theme="1"/>
        <rFont val="Arial"/>
        <family val="2"/>
      </rPr>
      <t>blood</t>
    </r>
    <r>
      <rPr>
        <sz val="11"/>
        <color theme="1"/>
        <rFont val="Arial"/>
        <family val="2"/>
      </rPr>
      <t xml:space="preserve"> * K</t>
    </r>
    <r>
      <rPr>
        <vertAlign val="subscript"/>
        <sz val="11"/>
        <color theme="1"/>
        <rFont val="Arial"/>
        <family val="2"/>
      </rPr>
      <t>OW</t>
    </r>
    <r>
      <rPr>
        <sz val="11"/>
        <color theme="1"/>
        <rFont val="Arial"/>
        <family val="2"/>
      </rPr>
      <t xml:space="preserve"> + w</t>
    </r>
    <r>
      <rPr>
        <vertAlign val="subscript"/>
        <sz val="11"/>
        <color theme="1"/>
        <rFont val="Arial"/>
        <family val="2"/>
      </rPr>
      <t>blood</t>
    </r>
    <r>
      <rPr>
        <sz val="11"/>
        <color theme="1"/>
        <rFont val="Arial"/>
        <family val="2"/>
      </rPr>
      <t xml:space="preserve">               from Lee et al. 2017</t>
    </r>
  </si>
  <si>
    <r>
      <t>P</t>
    </r>
    <r>
      <rPr>
        <vertAlign val="subscript"/>
        <sz val="11"/>
        <color theme="1"/>
        <rFont val="Arial"/>
        <family val="2"/>
      </rPr>
      <t>hep</t>
    </r>
    <r>
      <rPr>
        <sz val="11"/>
        <color theme="1"/>
        <rFont val="Arial"/>
        <family val="2"/>
      </rPr>
      <t xml:space="preserve"> [cm/s]</t>
    </r>
  </si>
  <si>
    <r>
      <t>k</t>
    </r>
    <r>
      <rPr>
        <vertAlign val="subscript"/>
        <sz val="11"/>
        <color theme="1"/>
        <rFont val="Arial"/>
        <family val="2"/>
      </rPr>
      <t xml:space="preserve">desorption </t>
    </r>
    <r>
      <rPr>
        <sz val="11"/>
        <color theme="1"/>
        <rFont val="Arial"/>
        <family val="2"/>
      </rPr>
      <t>[s</t>
    </r>
    <r>
      <rPr>
        <vertAlign val="superscript"/>
        <sz val="11"/>
        <color theme="1"/>
        <rFont val="Arial"/>
        <family val="2"/>
      </rPr>
      <t>-1</t>
    </r>
    <r>
      <rPr>
        <sz val="11"/>
        <color theme="1"/>
        <rFont val="Arial"/>
        <family val="2"/>
      </rPr>
      <t>] 
(predicted from molar mass)</t>
    </r>
  </si>
  <si>
    <r>
      <t>K</t>
    </r>
    <r>
      <rPr>
        <vertAlign val="subscript"/>
        <sz val="11"/>
        <color theme="1"/>
        <rFont val="Arial"/>
        <family val="2"/>
      </rPr>
      <t xml:space="preserve">sorbbloodcomp/w </t>
    </r>
    <r>
      <rPr>
        <sz val="11"/>
        <color theme="1"/>
        <rFont val="Arial"/>
        <family val="2"/>
      </rPr>
      <t>[L</t>
    </r>
    <r>
      <rPr>
        <vertAlign val="subscript"/>
        <sz val="11"/>
        <color theme="1"/>
        <rFont val="Arial"/>
        <family val="2"/>
      </rPr>
      <t>H2O</t>
    </r>
    <r>
      <rPr>
        <sz val="11"/>
        <color theme="1"/>
        <rFont val="Arial"/>
        <family val="2"/>
      </rPr>
      <t>/L</t>
    </r>
    <r>
      <rPr>
        <vertAlign val="subscript"/>
        <sz val="11"/>
        <color theme="1"/>
        <rFont val="Arial"/>
        <family val="2"/>
      </rPr>
      <t>sorbcomp</t>
    </r>
    <r>
      <rPr>
        <sz val="11"/>
        <color theme="1"/>
        <rFont val="Arial"/>
        <family val="2"/>
      </rPr>
      <t>]=</t>
    </r>
  </si>
  <si>
    <r>
      <t>K</t>
    </r>
    <r>
      <rPr>
        <vertAlign val="subscript"/>
        <sz val="11"/>
        <color theme="1"/>
        <rFont val="Arial"/>
        <family val="2"/>
      </rPr>
      <t>Hepatocyt/w</t>
    </r>
    <r>
      <rPr>
        <sz val="11"/>
        <color theme="1"/>
        <rFont val="Arial"/>
        <family val="2"/>
      </rPr>
      <t xml:space="preserve"> [L</t>
    </r>
    <r>
      <rPr>
        <vertAlign val="subscript"/>
        <sz val="11"/>
        <color theme="1"/>
        <rFont val="Arial"/>
        <family val="2"/>
      </rPr>
      <t>H2O</t>
    </r>
    <r>
      <rPr>
        <sz val="11"/>
        <color theme="1"/>
        <rFont val="Arial"/>
        <family val="2"/>
      </rPr>
      <t>/L</t>
    </r>
    <r>
      <rPr>
        <vertAlign val="subscript"/>
        <sz val="11"/>
        <color theme="1"/>
        <rFont val="Arial"/>
        <family val="2"/>
      </rPr>
      <t>Hepatocyt</t>
    </r>
    <r>
      <rPr>
        <sz val="11"/>
        <color theme="1"/>
        <rFont val="Arial"/>
        <family val="2"/>
      </rPr>
      <t>]=</t>
    </r>
  </si>
  <si>
    <r>
      <t>K</t>
    </r>
    <r>
      <rPr>
        <vertAlign val="subscript"/>
        <sz val="11"/>
        <color theme="1"/>
        <rFont val="Arial"/>
        <family val="2"/>
      </rPr>
      <t>blood/w</t>
    </r>
    <r>
      <rPr>
        <sz val="11"/>
        <color theme="1"/>
        <rFont val="Arial"/>
        <family val="2"/>
      </rPr>
      <t xml:space="preserve"> [L</t>
    </r>
    <r>
      <rPr>
        <vertAlign val="subscript"/>
        <sz val="11"/>
        <color theme="1"/>
        <rFont val="Arial"/>
        <family val="2"/>
      </rPr>
      <t>H2O</t>
    </r>
    <r>
      <rPr>
        <sz val="11"/>
        <color theme="1"/>
        <rFont val="Arial"/>
        <family val="2"/>
      </rPr>
      <t>/L</t>
    </r>
    <r>
      <rPr>
        <vertAlign val="subscript"/>
        <sz val="11"/>
        <color theme="1"/>
        <rFont val="Arial"/>
        <family val="2"/>
      </rPr>
      <t>blood</t>
    </r>
    <r>
      <rPr>
        <sz val="11"/>
        <color theme="1"/>
        <rFont val="Arial"/>
        <family val="2"/>
      </rPr>
      <t>]=</t>
    </r>
  </si>
  <si>
    <t>INTRODUCTION</t>
  </si>
  <si>
    <r>
      <t>log K</t>
    </r>
    <r>
      <rPr>
        <vertAlign val="subscript"/>
        <sz val="11"/>
        <color theme="1"/>
        <rFont val="Arial"/>
        <family val="2"/>
      </rPr>
      <t xml:space="preserve">OW </t>
    </r>
    <r>
      <rPr>
        <sz val="11"/>
        <color theme="1"/>
        <rFont val="Arial"/>
        <family val="2"/>
      </rPr>
      <t>of the chemical</t>
    </r>
  </si>
  <si>
    <r>
      <t>CL</t>
    </r>
    <r>
      <rPr>
        <b/>
        <vertAlign val="subscript"/>
        <sz val="11"/>
        <color theme="1"/>
        <rFont val="Arial"/>
        <family val="2"/>
      </rPr>
      <t>blood</t>
    </r>
    <r>
      <rPr>
        <b/>
        <sz val="11"/>
        <color theme="1"/>
        <rFont val="Arial"/>
        <family val="2"/>
      </rPr>
      <t xml:space="preserve"> without flow limitation [mL</t>
    </r>
    <r>
      <rPr>
        <b/>
        <vertAlign val="subscript"/>
        <sz val="11"/>
        <color theme="1"/>
        <rFont val="Arial"/>
        <family val="2"/>
      </rPr>
      <t>blood</t>
    </r>
    <r>
      <rPr>
        <b/>
        <sz val="11"/>
        <color theme="1"/>
        <rFont val="Arial"/>
        <family val="2"/>
      </rPr>
      <t>/h/kg</t>
    </r>
    <r>
      <rPr>
        <b/>
        <vertAlign val="subscript"/>
        <sz val="11"/>
        <color theme="1"/>
        <rFont val="Arial"/>
        <family val="2"/>
      </rPr>
      <t>fish</t>
    </r>
    <r>
      <rPr>
        <b/>
        <sz val="11"/>
        <color theme="1"/>
        <rFont val="Arial"/>
        <family val="2"/>
      </rPr>
      <t>] =</t>
    </r>
  </si>
  <si>
    <r>
      <t>CL</t>
    </r>
    <r>
      <rPr>
        <b/>
        <vertAlign val="subscript"/>
        <sz val="11"/>
        <color theme="1"/>
        <rFont val="Arial"/>
        <family val="2"/>
      </rPr>
      <t>blood</t>
    </r>
    <r>
      <rPr>
        <b/>
        <sz val="11"/>
        <color theme="1"/>
        <rFont val="Arial"/>
        <family val="2"/>
      </rPr>
      <t xml:space="preserve"> with flow limitation [mL</t>
    </r>
    <r>
      <rPr>
        <b/>
        <vertAlign val="subscript"/>
        <sz val="11"/>
        <color theme="1"/>
        <rFont val="Arial"/>
        <family val="2"/>
      </rPr>
      <t>blood</t>
    </r>
    <r>
      <rPr>
        <b/>
        <sz val="11"/>
        <color theme="1"/>
        <rFont val="Arial"/>
        <family val="2"/>
      </rPr>
      <t>/h/kg</t>
    </r>
    <r>
      <rPr>
        <b/>
        <vertAlign val="subscript"/>
        <sz val="11"/>
        <color theme="1"/>
        <rFont val="Arial"/>
        <family val="2"/>
      </rPr>
      <t>fish</t>
    </r>
    <r>
      <rPr>
        <b/>
        <sz val="11"/>
        <color theme="1"/>
        <rFont val="Arial"/>
        <family val="2"/>
      </rPr>
      <t>] =</t>
    </r>
  </si>
  <si>
    <r>
      <t>K</t>
    </r>
    <r>
      <rPr>
        <vertAlign val="subscript"/>
        <sz val="11"/>
        <color theme="1"/>
        <rFont val="Arial"/>
        <family val="2"/>
      </rPr>
      <t xml:space="preserve">albumin/H2O </t>
    </r>
    <r>
      <rPr>
        <sz val="11"/>
        <color theme="1"/>
        <rFont val="Arial"/>
        <family val="2"/>
      </rPr>
      <t>[L</t>
    </r>
    <r>
      <rPr>
        <vertAlign val="subscript"/>
        <sz val="11"/>
        <color theme="1"/>
        <rFont val="Arial"/>
        <family val="2"/>
      </rPr>
      <t>H2O</t>
    </r>
    <r>
      <rPr>
        <sz val="11"/>
        <color theme="1"/>
        <rFont val="Arial"/>
        <family val="2"/>
      </rPr>
      <t>/L</t>
    </r>
    <r>
      <rPr>
        <vertAlign val="subscript"/>
        <sz val="11"/>
        <color theme="1"/>
        <rFont val="Arial"/>
        <family val="2"/>
      </rPr>
      <t>alb</t>
    </r>
    <r>
      <rPr>
        <sz val="11"/>
        <color theme="1"/>
        <rFont val="Arial"/>
        <family val="2"/>
      </rPr>
      <t>]=</t>
    </r>
  </si>
  <si>
    <r>
      <t>accelerated P</t>
    </r>
    <r>
      <rPr>
        <vertAlign val="subscript"/>
        <sz val="11"/>
        <color theme="1"/>
        <rFont val="Arial"/>
        <family val="2"/>
      </rPr>
      <t>hep</t>
    </r>
    <r>
      <rPr>
        <sz val="11"/>
        <color theme="1"/>
        <rFont val="Arial"/>
        <family val="2"/>
      </rPr>
      <t xml:space="preserve"> * A [mL/h/kg</t>
    </r>
    <r>
      <rPr>
        <vertAlign val="subscript"/>
        <sz val="11"/>
        <color theme="1"/>
        <rFont val="Arial"/>
        <family val="2"/>
      </rPr>
      <t>fish</t>
    </r>
    <r>
      <rPr>
        <sz val="11"/>
        <color theme="1"/>
        <rFont val="Arial"/>
        <family val="2"/>
      </rPr>
      <t>]</t>
    </r>
  </si>
  <si>
    <r>
      <t>hepatic elimination efficiency for freely dissolved chemical E</t>
    </r>
    <r>
      <rPr>
        <vertAlign val="subscript"/>
        <sz val="11"/>
        <rFont val="Arial"/>
        <family val="2"/>
      </rPr>
      <t>free</t>
    </r>
    <r>
      <rPr>
        <sz val="11"/>
        <rFont val="Arial"/>
        <family val="2"/>
      </rPr>
      <t xml:space="preserve"> </t>
    </r>
  </si>
  <si>
    <r>
      <t>hepatic elimination efficiency for bound chemical E</t>
    </r>
    <r>
      <rPr>
        <vertAlign val="subscript"/>
        <sz val="11"/>
        <rFont val="Arial"/>
        <family val="2"/>
      </rPr>
      <t>bound</t>
    </r>
    <r>
      <rPr>
        <sz val="11"/>
        <rFont val="Arial"/>
        <family val="2"/>
      </rPr>
      <t xml:space="preserve"> </t>
    </r>
  </si>
  <si>
    <r>
      <t>total hepatic elimination efficiency E</t>
    </r>
    <r>
      <rPr>
        <vertAlign val="subscript"/>
        <sz val="11"/>
        <rFont val="Arial"/>
        <family val="2"/>
      </rPr>
      <t>ges</t>
    </r>
  </si>
  <si>
    <r>
      <t>CL</t>
    </r>
    <r>
      <rPr>
        <b/>
        <vertAlign val="subscript"/>
        <sz val="11"/>
        <rFont val="Arial"/>
        <family val="2"/>
      </rPr>
      <t>blood</t>
    </r>
    <r>
      <rPr>
        <b/>
        <sz val="11"/>
        <rFont val="Arial"/>
        <family val="2"/>
      </rPr>
      <t xml:space="preserve"> with flow limitation, permeation limitation (incl facilitation) &amp; desorption limitation [mL</t>
    </r>
    <r>
      <rPr>
        <b/>
        <vertAlign val="subscript"/>
        <sz val="11"/>
        <rFont val="Arial"/>
        <family val="2"/>
      </rPr>
      <t>blood</t>
    </r>
    <r>
      <rPr>
        <b/>
        <sz val="11"/>
        <rFont val="Arial"/>
        <family val="2"/>
      </rPr>
      <t>/h/kg] =</t>
    </r>
  </si>
  <si>
    <r>
      <t>CL</t>
    </r>
    <r>
      <rPr>
        <vertAlign val="subscript"/>
        <sz val="11"/>
        <color theme="1"/>
        <rFont val="Calibri"/>
        <family val="2"/>
        <scheme val="minor"/>
      </rPr>
      <t>blood incl all lim</t>
    </r>
    <r>
      <rPr>
        <sz val="11"/>
        <color theme="1"/>
        <rFont val="Calibri"/>
        <family val="2"/>
        <scheme val="minor"/>
      </rPr>
      <t xml:space="preserve"> / CL</t>
    </r>
    <r>
      <rPr>
        <vertAlign val="subscript"/>
        <sz val="11"/>
        <color theme="1"/>
        <rFont val="Calibri"/>
        <family val="2"/>
        <scheme val="minor"/>
      </rPr>
      <t>blood w flow lim</t>
    </r>
    <r>
      <rPr>
        <sz val="11"/>
        <color theme="1"/>
        <rFont val="Calibri"/>
        <family val="2"/>
        <scheme val="minor"/>
      </rPr>
      <t xml:space="preserve"> * 100</t>
    </r>
  </si>
  <si>
    <r>
      <t>CL</t>
    </r>
    <r>
      <rPr>
        <vertAlign val="subscript"/>
        <sz val="11"/>
        <color theme="1"/>
        <rFont val="Calibri"/>
        <family val="2"/>
        <scheme val="minor"/>
      </rPr>
      <t>blood incl all lim</t>
    </r>
    <r>
      <rPr>
        <sz val="11"/>
        <color theme="1"/>
        <rFont val="Calibri"/>
        <family val="2"/>
        <scheme val="minor"/>
      </rPr>
      <t xml:space="preserve"> / CL</t>
    </r>
    <r>
      <rPr>
        <vertAlign val="subscript"/>
        <sz val="11"/>
        <color theme="1"/>
        <rFont val="Calibri"/>
        <family val="2"/>
        <scheme val="minor"/>
      </rPr>
      <t>blood w/o flow lim</t>
    </r>
    <r>
      <rPr>
        <sz val="11"/>
        <color theme="1"/>
        <rFont val="Calibri"/>
        <family val="2"/>
        <scheme val="minor"/>
      </rPr>
      <t xml:space="preserve"> * 100</t>
    </r>
  </si>
  <si>
    <t xml:space="preserve"> --&gt; When flow limitation as well as permeation and desorption limitation are considered, the predicted</t>
  </si>
  <si>
    <r>
      <t xml:space="preserve"> = CL</t>
    </r>
    <r>
      <rPr>
        <vertAlign val="subscript"/>
        <sz val="11"/>
        <color theme="1"/>
        <rFont val="Calibri"/>
        <family val="2"/>
        <scheme val="minor"/>
      </rPr>
      <t>hep</t>
    </r>
    <r>
      <rPr>
        <sz val="11"/>
        <color theme="1"/>
        <rFont val="Calibri"/>
        <family val="2"/>
        <scheme val="minor"/>
      </rPr>
      <t xml:space="preserve"> * K</t>
    </r>
    <r>
      <rPr>
        <vertAlign val="subscript"/>
        <sz val="11"/>
        <color theme="1"/>
        <rFont val="Calibri"/>
        <family val="2"/>
        <scheme val="minor"/>
      </rPr>
      <t>hep/w</t>
    </r>
    <r>
      <rPr>
        <sz val="11"/>
        <color theme="1"/>
        <rFont val="Calibri"/>
        <family val="2"/>
        <scheme val="minor"/>
      </rPr>
      <t xml:space="preserve"> / K</t>
    </r>
    <r>
      <rPr>
        <vertAlign val="subscript"/>
        <sz val="11"/>
        <color theme="1"/>
        <rFont val="Calibri"/>
        <family val="2"/>
        <scheme val="minor"/>
      </rPr>
      <t>blood/w</t>
    </r>
  </si>
  <si>
    <t xml:space="preserve"> calculated as presented in Krause and Goss 2018</t>
  </si>
  <si>
    <t>Bertelsen SL, Hoffman AD, Gallinat CA, Elonen CM, Nichols JW (1998) Evaluation of log KOW and tissue lipid content as predictors of chemical partitioning to fish tissues. Environmental Toxicology and Chemistry 17(8):1447-1455 doi:10.1002/etc.5620170803</t>
  </si>
  <si>
    <t>Manera M, Britti D (2006) Assessment of blood chemistry normal ranges in rainbow trout. Journal of Fish Biology 69(5):1427-1434 doi:doi:10.1111/j.1095-8649.2006.01205.x</t>
  </si>
  <si>
    <t>Endo S, Brown TN, Goss K-U (2013) General model for estimating partition coefficients to organisms and their tissues using the biological compositions and polyparameter linear free energy relationships. Environmental Science &amp; Technology 47(12):6630-6639 doi:10.1021/es401772m</t>
  </si>
  <si>
    <t>Schultz IR, Hayton WL (1999) Interspecies scaling of the bioaccumulation of lipophilic xenobiotics in fish: An example using trifluralin. Environmental Toxicology and Chemistry 18(7):1440-1449 doi:10.1002/etc.5620180714</t>
  </si>
  <si>
    <r>
      <t>Hampton JA, Lantz RC, Hinton DE (1989) Functional units in rainbow trout (</t>
    </r>
    <r>
      <rPr>
        <i/>
        <sz val="11"/>
        <rFont val="Arial"/>
        <family val="2"/>
      </rPr>
      <t>Salmo gairdneri,</t>
    </r>
    <r>
      <rPr>
        <sz val="11"/>
        <rFont val="Arial"/>
        <family val="2"/>
      </rPr>
      <t xml:space="preserve"> Richardson) liver: III. Morphometric analysis of parenchyma, stroma, and component cell types. American Journal of Anatomy 185(1):58-73 doi:10.1002/aja.1001850107</t>
    </r>
  </si>
  <si>
    <t>Nichols JW, McKim JM, Andersen ME, Gargas ML, Clewell HJ, Erickson RJ (1990) A physiologically based toxicokinetic model for the uptake and disposition of waterborne organic chemicals in fish. Toxicology and Applied Pharmacology 106(3):433-447 doi:http://dx.doi.org/10.1016/0041-008X(90)90338-U</t>
  </si>
  <si>
    <t>Arnold H, Pluta H-J, Braunbeck T (1995) Simultaneous exposure of fish to endosulfan and disulfoton in vivo: ultrastructural, stereological and biochemical reactions in hepatocytes of male rainbow trout (Oncorhynchus mykiss). Aquatic Toxicology 33(1):17-43 doi:https://doi.org/10.1016/0166-445X(95)00006-P</t>
  </si>
  <si>
    <r>
      <t xml:space="preserve">Nichols JW, Huggett DB, Arnot JA, Fitzsimmons PN, Cowan-Ellsberry CE (2013) Toward improved models for predicting bioconcentration of well-metabolized compounds by rainbow trout using measured rates of </t>
    </r>
    <r>
      <rPr>
        <i/>
        <sz val="11"/>
        <rFont val="Arial"/>
        <family val="2"/>
      </rPr>
      <t>in vitro</t>
    </r>
    <r>
      <rPr>
        <sz val="11"/>
        <rFont val="Arial"/>
        <family val="2"/>
      </rPr>
      <t xml:space="preserve"> intrinsic clearance. Environmental Toxicology and Chemistry 32(7):1611-22 doi:10.1002/etc.2219</t>
    </r>
  </si>
  <si>
    <t xml:space="preserve"> from Wakeham et al. 1976</t>
  </si>
  <si>
    <t>Erickson RJ, McKim JM (1990) A model for exchange of organic chemicals at fish gills: flow and diffusion limitations. Aquatic Toxicology 18(4):175-197</t>
  </si>
  <si>
    <t>Lee, Y.-S., et al., In vitro to in vivo extrapolation of biotransformation rates for assessing bioaccumulation of hydrophobic organic chemicals in mammals. Environmental Toxicology and Chemistry, 2017. 36(7): p. 1934-1946.</t>
  </si>
  <si>
    <r>
      <t xml:space="preserve"> = protein</t>
    </r>
    <r>
      <rPr>
        <vertAlign val="subscript"/>
        <sz val="11"/>
        <color theme="1"/>
        <rFont val="Arial"/>
        <family val="2"/>
      </rPr>
      <t>hep</t>
    </r>
    <r>
      <rPr>
        <sz val="11"/>
        <color theme="1"/>
        <rFont val="Arial"/>
        <family val="2"/>
      </rPr>
      <t xml:space="preserve"> * 0.05 * K</t>
    </r>
    <r>
      <rPr>
        <vertAlign val="subscript"/>
        <sz val="11"/>
        <color theme="1"/>
        <rFont val="Arial"/>
        <family val="2"/>
      </rPr>
      <t>OW</t>
    </r>
    <r>
      <rPr>
        <sz val="11"/>
        <color theme="1"/>
        <rFont val="Arial"/>
        <family val="2"/>
      </rPr>
      <t xml:space="preserve"> + lipid</t>
    </r>
    <r>
      <rPr>
        <vertAlign val="subscript"/>
        <sz val="11"/>
        <color theme="1"/>
        <rFont val="Arial"/>
        <family val="2"/>
      </rPr>
      <t>hep</t>
    </r>
    <r>
      <rPr>
        <sz val="11"/>
        <color theme="1"/>
        <rFont val="Arial"/>
        <family val="2"/>
      </rPr>
      <t xml:space="preserve"> * K</t>
    </r>
    <r>
      <rPr>
        <vertAlign val="subscript"/>
        <sz val="11"/>
        <color theme="1"/>
        <rFont val="Arial"/>
        <family val="2"/>
      </rPr>
      <t>OW</t>
    </r>
    <r>
      <rPr>
        <sz val="11"/>
        <color theme="1"/>
        <rFont val="Arial"/>
        <family val="2"/>
      </rPr>
      <t xml:space="preserve"> + w</t>
    </r>
    <r>
      <rPr>
        <vertAlign val="subscript"/>
        <sz val="11"/>
        <color theme="1"/>
        <rFont val="Arial"/>
        <family val="2"/>
      </rPr>
      <t>hep</t>
    </r>
    <r>
      <rPr>
        <sz val="11"/>
        <color theme="1"/>
        <rFont val="Arial"/>
        <family val="2"/>
      </rPr>
      <t xml:space="preserve">                       analogue to Lee et al. 2017</t>
    </r>
  </si>
  <si>
    <r>
      <t xml:space="preserve"> = 1 + (D</t>
    </r>
    <r>
      <rPr>
        <vertAlign val="subscript"/>
        <sz val="11"/>
        <color theme="1"/>
        <rFont val="Calibri"/>
        <family val="2"/>
        <scheme val="minor"/>
      </rPr>
      <t xml:space="preserve">alb in H2O </t>
    </r>
    <r>
      <rPr>
        <sz val="11"/>
        <color theme="1"/>
        <rFont val="Calibri"/>
        <family val="2"/>
        <scheme val="minor"/>
      </rPr>
      <t>/ D</t>
    </r>
    <r>
      <rPr>
        <vertAlign val="subscript"/>
        <sz val="11"/>
        <color theme="1"/>
        <rFont val="Calibri"/>
        <family val="2"/>
        <scheme val="minor"/>
      </rPr>
      <t>chemical in H2O</t>
    </r>
    <r>
      <rPr>
        <sz val="11"/>
        <color theme="1"/>
        <rFont val="Calibri"/>
        <family val="2"/>
        <scheme val="minor"/>
      </rPr>
      <t xml:space="preserve"> * K</t>
    </r>
    <r>
      <rPr>
        <vertAlign val="subscript"/>
        <sz val="11"/>
        <color theme="1"/>
        <rFont val="Calibri"/>
        <family val="2"/>
        <scheme val="minor"/>
      </rPr>
      <t>albumin/H2O</t>
    </r>
    <r>
      <rPr>
        <sz val="11"/>
        <color theme="1"/>
        <rFont val="Calibri"/>
        <family val="2"/>
        <scheme val="minor"/>
      </rPr>
      <t xml:space="preserve"> * C</t>
    </r>
    <r>
      <rPr>
        <vertAlign val="subscript"/>
        <sz val="11"/>
        <color theme="1"/>
        <rFont val="Calibri"/>
        <family val="2"/>
        <scheme val="minor"/>
      </rPr>
      <t>alb in blood</t>
    </r>
    <r>
      <rPr>
        <sz val="11"/>
        <color theme="1"/>
        <rFont val="Calibri"/>
        <family val="2"/>
        <scheme val="minor"/>
      </rPr>
      <t>)       from Kramer et al. 2007</t>
    </r>
  </si>
  <si>
    <r>
      <t xml:space="preserve">Wakeham, W.A., N.H. Salpadoru, and C.G. Caro, Diffusion coefficients for protein molecules in blood serum. Atherosclerosis, 1976. </t>
    </r>
    <r>
      <rPr>
        <b/>
        <sz val="11"/>
        <color theme="1"/>
        <rFont val="Arial"/>
        <family val="2"/>
      </rPr>
      <t>25</t>
    </r>
    <r>
      <rPr>
        <sz val="11"/>
        <color theme="1"/>
        <rFont val="Arial"/>
        <family val="2"/>
      </rPr>
      <t>(2): p. 225-235.</t>
    </r>
  </si>
  <si>
    <r>
      <t xml:space="preserve">Kramer, N.I., J.C.H. van Eijkeren, and J.L.M. Hermens, Influence of albumin on sorption kinetics in solid-phase microextraction:  consequences for chemical analyses and uptake processes. Analytical Chemistry, 2007. </t>
    </r>
    <r>
      <rPr>
        <b/>
        <sz val="11"/>
        <color theme="1"/>
        <rFont val="Arial"/>
        <family val="2"/>
      </rPr>
      <t>79</t>
    </r>
    <r>
      <rPr>
        <sz val="11"/>
        <color theme="1"/>
        <rFont val="Arial"/>
        <family val="2"/>
      </rPr>
      <t>(18): p. 6941-6948.</t>
    </r>
  </si>
  <si>
    <r>
      <t xml:space="preserve">Krause, S. and K.-U. Goss, The impact of desorption kinetics from albumin on hepatic extraction efficiency and hepatic clearance: a model study. Archives of Toxicology, 2018. </t>
    </r>
    <r>
      <rPr>
        <b/>
        <sz val="11"/>
        <color theme="1"/>
        <rFont val="Arial"/>
        <family val="2"/>
      </rPr>
      <t>92</t>
    </r>
    <r>
      <rPr>
        <sz val="11"/>
        <color theme="1"/>
        <rFont val="Arial"/>
        <family val="2"/>
      </rPr>
      <t>(7): p. 2175-2182.</t>
    </r>
  </si>
  <si>
    <r>
      <t xml:space="preserve">Sohlenius-Sternbeck, A.-K., Determination of the hepatocellularity number for human, dog, rabbit, rat and mouse livers from protein concentration measurements. Toxicology in Vitro, 2006. </t>
    </r>
    <r>
      <rPr>
        <b/>
        <sz val="11"/>
        <color theme="1"/>
        <rFont val="Arial"/>
        <family val="2"/>
      </rPr>
      <t>20</t>
    </r>
    <r>
      <rPr>
        <sz val="11"/>
        <color theme="1"/>
        <rFont val="Arial"/>
        <family val="2"/>
      </rPr>
      <t>(8): p. 1582-1586.</t>
    </r>
  </si>
  <si>
    <t>input data is hidden (in lines 26 - 82).</t>
  </si>
  <si>
    <r>
      <t xml:space="preserve">    k</t>
    </r>
    <r>
      <rPr>
        <vertAlign val="subscript"/>
        <sz val="11"/>
        <rFont val="Arial"/>
        <family val="2"/>
      </rPr>
      <t>hep</t>
    </r>
    <r>
      <rPr>
        <sz val="11"/>
        <rFont val="Arial"/>
        <family val="2"/>
      </rPr>
      <t xml:space="preserve"> = 1.2 * k</t>
    </r>
    <r>
      <rPr>
        <vertAlign val="subscript"/>
        <sz val="11"/>
        <rFont val="Arial"/>
        <family val="2"/>
      </rPr>
      <t>hepatocyteassay</t>
    </r>
    <r>
      <rPr>
        <sz val="11"/>
        <rFont val="Arial"/>
        <family val="2"/>
      </rPr>
      <t xml:space="preserve">  or k</t>
    </r>
    <r>
      <rPr>
        <vertAlign val="subscript"/>
        <sz val="11"/>
        <rFont val="Arial"/>
        <family val="2"/>
      </rPr>
      <t>hep</t>
    </r>
    <r>
      <rPr>
        <sz val="11"/>
        <rFont val="Arial"/>
        <family val="2"/>
      </rPr>
      <t xml:space="preserve"> = 0.8 * k</t>
    </r>
    <r>
      <rPr>
        <vertAlign val="subscript"/>
        <sz val="11"/>
        <rFont val="Arial"/>
        <family val="2"/>
      </rPr>
      <t>liverS9assay</t>
    </r>
    <r>
      <rPr>
        <sz val="11"/>
        <rFont val="Arial"/>
        <family val="2"/>
      </rPr>
      <t xml:space="preserve">  [see Krause and Goss 2020 for details]</t>
    </r>
  </si>
  <si>
    <t>Krause S, Goss K-U (2020) Comparison of a simple and a complex model for BCF prediction using in vitro biotransformation data. Chemosphere 256:127048 doi:https://doi.org/10.1016/j.chemosphere.2020.127048</t>
  </si>
  <si>
    <r>
      <t>k</t>
    </r>
    <r>
      <rPr>
        <vertAlign val="subscript"/>
        <sz val="11"/>
        <rFont val="Arial"/>
        <family val="2"/>
      </rPr>
      <t>hep</t>
    </r>
    <r>
      <rPr>
        <sz val="11"/>
        <rFont val="Arial"/>
        <family val="2"/>
      </rPr>
      <t xml:space="preserve"> [h</t>
    </r>
    <r>
      <rPr>
        <vertAlign val="superscript"/>
        <sz val="11"/>
        <rFont val="Arial"/>
        <family val="2"/>
      </rPr>
      <t>-1</t>
    </r>
    <r>
      <rPr>
        <sz val="11"/>
        <rFont val="Arial"/>
        <family val="2"/>
      </rPr>
      <t>]</t>
    </r>
  </si>
  <si>
    <t xml:space="preserve">facilitated transport across the ABL occurs, i.e. we focus on hydrophobic chemicals. For consideration of </t>
  </si>
  <si>
    <t xml:space="preserve">faciliated transport, we calculate the facilitated transport ratio FTR and deduce an 'accelerated permeability' using </t>
  </si>
  <si>
    <t>this FTR and the initially given permeability.</t>
  </si>
  <si>
    <t>REFERENCES</t>
  </si>
  <si>
    <r>
      <t xml:space="preserve">from </t>
    </r>
    <r>
      <rPr>
        <i/>
        <sz val="11"/>
        <rFont val="Arial"/>
        <family val="2"/>
      </rPr>
      <t>in vitro</t>
    </r>
    <r>
      <rPr>
        <sz val="11"/>
        <rFont val="Arial"/>
        <family val="2"/>
      </rPr>
      <t xml:space="preserve"> rate constants (derived in rainbow trout hepatocyte or S9 in vitro assays) as:</t>
    </r>
  </si>
  <si>
    <r>
      <t xml:space="preserve">This sheet calculates </t>
    </r>
    <r>
      <rPr>
        <i/>
        <sz val="11"/>
        <rFont val="Arial"/>
        <family val="2"/>
      </rPr>
      <t>in vivo</t>
    </r>
    <r>
      <rPr>
        <sz val="11"/>
        <rFont val="Arial"/>
        <family val="2"/>
      </rPr>
      <t xml:space="preserve"> blood clearances for rainbow trout from given hepatocyte biotransformation rate constants under </t>
    </r>
  </si>
  <si>
    <t>composition hepatocyte (volume fractions, values between 0 - 1!) - from Lee et al. 2017 (B-compass rat)</t>
  </si>
  <si>
    <t>?</t>
  </si>
  <si>
    <t>from Klinger et al 1988 (B-compass rat)</t>
  </si>
  <si>
    <t xml:space="preserve"> from Sohlenius-Sternbeck 2006 (B-compass rat)</t>
  </si>
  <si>
    <t xml:space="preserve"> from Brown et al. 1997 (B-compass rat)</t>
  </si>
  <si>
    <t>B-compass rat</t>
  </si>
  <si>
    <t>sinusoid diameter [mm]</t>
  </si>
  <si>
    <t>composition rat blood (volume fractions, values between 0 - 1!) - from Endo et al. 2013 (B-compass rat)</t>
  </si>
  <si>
    <t xml:space="preserve"> (used for calculation of cardiac output in fish)</t>
  </si>
  <si>
    <r>
      <t>cardiac output Q</t>
    </r>
    <r>
      <rPr>
        <vertAlign val="subscript"/>
        <sz val="11"/>
        <rFont val="Arial"/>
        <family val="2"/>
      </rPr>
      <t>C</t>
    </r>
    <r>
      <rPr>
        <sz val="11"/>
        <rFont val="Arial"/>
        <family val="2"/>
      </rPr>
      <t xml:space="preserve"> [L/d/kg</t>
    </r>
    <r>
      <rPr>
        <vertAlign val="subscript"/>
        <sz val="11"/>
        <rFont val="Arial"/>
        <family val="2"/>
      </rPr>
      <t>rat</t>
    </r>
    <r>
      <rPr>
        <sz val="11"/>
        <rFont val="Arial"/>
        <family val="2"/>
      </rPr>
      <t>]</t>
    </r>
  </si>
  <si>
    <r>
      <t xml:space="preserve"> = (0.235 * m</t>
    </r>
    <r>
      <rPr>
        <vertAlign val="subscript"/>
        <sz val="11"/>
        <rFont val="Arial"/>
        <family val="2"/>
      </rPr>
      <t>body</t>
    </r>
    <r>
      <rPr>
        <sz val="11"/>
        <rFont val="Arial"/>
        <family val="2"/>
      </rPr>
      <t>/1000)</t>
    </r>
    <r>
      <rPr>
        <vertAlign val="superscript"/>
        <sz val="11"/>
        <rFont val="Arial"/>
        <family val="2"/>
      </rPr>
      <t>0.74</t>
    </r>
    <r>
      <rPr>
        <sz val="11"/>
        <rFont val="Arial"/>
        <family val="2"/>
      </rPr>
      <t>) * 60 * 24  / (m</t>
    </r>
    <r>
      <rPr>
        <vertAlign val="subscript"/>
        <sz val="11"/>
        <rFont val="Arial"/>
        <family val="2"/>
      </rPr>
      <t>body</t>
    </r>
    <r>
      <rPr>
        <sz val="11"/>
        <rFont val="Arial"/>
        <family val="2"/>
      </rPr>
      <t>/1000)      from Brown 1997</t>
    </r>
  </si>
  <si>
    <r>
      <t>liver blood flow per bodyweight Q</t>
    </r>
    <r>
      <rPr>
        <vertAlign val="subscript"/>
        <sz val="11"/>
        <rFont val="Arial"/>
        <family val="2"/>
      </rPr>
      <t>H,day</t>
    </r>
    <r>
      <rPr>
        <sz val="11"/>
        <rFont val="Arial"/>
        <family val="2"/>
      </rPr>
      <t xml:space="preserve"> [L/d/kg</t>
    </r>
    <r>
      <rPr>
        <vertAlign val="subscript"/>
        <sz val="11"/>
        <rFont val="Arial"/>
        <family val="2"/>
      </rPr>
      <t>rat</t>
    </r>
    <r>
      <rPr>
        <sz val="11"/>
        <rFont val="Arial"/>
        <family val="2"/>
      </rPr>
      <t>]</t>
    </r>
  </si>
  <si>
    <r>
      <t xml:space="preserve"> = Q * CL</t>
    </r>
    <r>
      <rPr>
        <vertAlign val="subscript"/>
        <sz val="11"/>
        <color theme="1"/>
        <rFont val="Calibri"/>
        <family val="2"/>
        <scheme val="minor"/>
      </rPr>
      <t>blood w/o flow lim</t>
    </r>
    <r>
      <rPr>
        <sz val="11"/>
        <color theme="1"/>
        <rFont val="Calibri"/>
        <family val="2"/>
        <scheme val="minor"/>
      </rPr>
      <t xml:space="preserve"> / (Q + CL</t>
    </r>
    <r>
      <rPr>
        <vertAlign val="subscript"/>
        <sz val="11"/>
        <color theme="1"/>
        <rFont val="Calibri"/>
        <family val="2"/>
        <scheme val="minor"/>
      </rPr>
      <t>blood w/o flow lim</t>
    </r>
    <r>
      <rPr>
        <sz val="11"/>
        <color theme="1"/>
        <rFont val="Calibri"/>
        <family val="2"/>
        <scheme val="minor"/>
      </rPr>
      <t>)</t>
    </r>
  </si>
  <si>
    <r>
      <t xml:space="preserve"> = Q</t>
    </r>
    <r>
      <rPr>
        <vertAlign val="subscript"/>
        <sz val="11"/>
        <rFont val="Arial"/>
        <family val="2"/>
      </rPr>
      <t>H,day</t>
    </r>
    <r>
      <rPr>
        <sz val="11"/>
        <rFont val="Arial"/>
        <family val="2"/>
      </rPr>
      <t xml:space="preserve"> / 24</t>
    </r>
  </si>
  <si>
    <r>
      <t>liver blood flow Q</t>
    </r>
    <r>
      <rPr>
        <vertAlign val="subscript"/>
        <sz val="11"/>
        <rFont val="Arial"/>
        <family val="2"/>
      </rPr>
      <t xml:space="preserve">H </t>
    </r>
    <r>
      <rPr>
        <sz val="11"/>
        <rFont val="Arial"/>
        <family val="2"/>
      </rPr>
      <t>per body weight</t>
    </r>
    <r>
      <rPr>
        <vertAlign val="subscript"/>
        <sz val="11"/>
        <rFont val="Arial"/>
        <family val="2"/>
      </rPr>
      <t xml:space="preserve"> </t>
    </r>
    <r>
      <rPr>
        <sz val="11"/>
        <rFont val="Arial"/>
        <family val="2"/>
      </rPr>
      <t xml:space="preserve"> [mL/h/kg</t>
    </r>
    <r>
      <rPr>
        <vertAlign val="subscript"/>
        <sz val="11"/>
        <rFont val="Arial"/>
        <family val="2"/>
      </rPr>
      <t>fish</t>
    </r>
    <r>
      <rPr>
        <sz val="11"/>
        <rFont val="Arial"/>
        <family val="2"/>
      </rPr>
      <t>]</t>
    </r>
  </si>
  <si>
    <r>
      <t xml:space="preserve"> = Q</t>
    </r>
    <r>
      <rPr>
        <vertAlign val="subscript"/>
        <sz val="11"/>
        <rFont val="Arial"/>
        <family val="2"/>
      </rPr>
      <t>H,day</t>
    </r>
    <r>
      <rPr>
        <sz val="11"/>
        <rFont val="Arial"/>
        <family val="2"/>
      </rPr>
      <t xml:space="preserve"> / 24 </t>
    </r>
  </si>
  <si>
    <r>
      <t>liver blood flow Q</t>
    </r>
    <r>
      <rPr>
        <vertAlign val="subscript"/>
        <sz val="11"/>
        <rFont val="Arial"/>
        <family val="2"/>
      </rPr>
      <t>H</t>
    </r>
    <r>
      <rPr>
        <sz val="11"/>
        <rFont val="Arial"/>
        <family val="2"/>
      </rPr>
      <t xml:space="preserve"> per body weight [mL/h/kg</t>
    </r>
    <r>
      <rPr>
        <vertAlign val="subscript"/>
        <sz val="11"/>
        <rFont val="Arial"/>
        <family val="2"/>
      </rPr>
      <t>rat</t>
    </r>
    <r>
      <rPr>
        <sz val="11"/>
        <rFont val="Arial"/>
        <family val="2"/>
      </rPr>
      <t>]</t>
    </r>
  </si>
  <si>
    <r>
      <t>CL</t>
    </r>
    <r>
      <rPr>
        <b/>
        <vertAlign val="subscript"/>
        <sz val="11"/>
        <color theme="1"/>
        <rFont val="Arial"/>
        <family val="2"/>
      </rPr>
      <t>blood</t>
    </r>
    <r>
      <rPr>
        <b/>
        <sz val="11"/>
        <color theme="1"/>
        <rFont val="Arial"/>
        <family val="2"/>
      </rPr>
      <t xml:space="preserve"> without flow limitation [mL</t>
    </r>
    <r>
      <rPr>
        <b/>
        <vertAlign val="subscript"/>
        <sz val="11"/>
        <color theme="1"/>
        <rFont val="Arial"/>
        <family val="2"/>
      </rPr>
      <t>blood</t>
    </r>
    <r>
      <rPr>
        <b/>
        <sz val="11"/>
        <color theme="1"/>
        <rFont val="Arial"/>
        <family val="2"/>
      </rPr>
      <t>/h/kg</t>
    </r>
    <r>
      <rPr>
        <b/>
        <vertAlign val="subscript"/>
        <sz val="11"/>
        <color theme="1"/>
        <rFont val="Arial"/>
        <family val="2"/>
      </rPr>
      <t>rat</t>
    </r>
    <r>
      <rPr>
        <b/>
        <sz val="11"/>
        <color theme="1"/>
        <rFont val="Arial"/>
        <family val="2"/>
      </rPr>
      <t>] =</t>
    </r>
  </si>
  <si>
    <r>
      <t>CL</t>
    </r>
    <r>
      <rPr>
        <b/>
        <vertAlign val="subscript"/>
        <sz val="11"/>
        <color theme="1"/>
        <rFont val="Arial"/>
        <family val="2"/>
      </rPr>
      <t>blood</t>
    </r>
    <r>
      <rPr>
        <b/>
        <sz val="11"/>
        <color theme="1"/>
        <rFont val="Arial"/>
        <family val="2"/>
      </rPr>
      <t xml:space="preserve"> with flow limitation [mL</t>
    </r>
    <r>
      <rPr>
        <b/>
        <vertAlign val="subscript"/>
        <sz val="11"/>
        <color theme="1"/>
        <rFont val="Arial"/>
        <family val="2"/>
      </rPr>
      <t>blood</t>
    </r>
    <r>
      <rPr>
        <b/>
        <sz val="11"/>
        <color theme="1"/>
        <rFont val="Arial"/>
        <family val="2"/>
      </rPr>
      <t>/h/kg</t>
    </r>
    <r>
      <rPr>
        <b/>
        <vertAlign val="subscript"/>
        <sz val="11"/>
        <color theme="1"/>
        <rFont val="Arial"/>
        <family val="2"/>
      </rPr>
      <t>rat</t>
    </r>
    <r>
      <rPr>
        <b/>
        <sz val="11"/>
        <color theme="1"/>
        <rFont val="Arial"/>
        <family val="2"/>
      </rPr>
      <t>] =</t>
    </r>
  </si>
  <si>
    <t>Brown RP, Delp MD, Lindstedt SL, Rhomberg LR, Beliles RP (1997) Physiological Parameter Values for Physiologically Based Pharmacokinetic Models. Canadian Council on Animal Care, Guideline for animal ethics and care - rat.Toxicology and Industrial Health 13(4):407-484 doi:10.1177/074823379701300401</t>
  </si>
  <si>
    <t>Klinger W, Devereux T, Fouts J (1988) Separation and characterization of hepatocytes from immature and adult rats into distinct subpopulations by centrifugal elutriation. Experimental pathology 33(4):213-222 doi:https://doi.org/10.1016/S0232-1513(88)80075-6</t>
  </si>
  <si>
    <t>Sohlenius-Sternbeck A-K (2006) Determination of the hepatocellularity number for human, dog, rabbit, rat and mouse livers from protein concentration measurements. Toxicology in Vitro 20(8):1582-1586 doi:https://doi.org/10.1016/j.tiv.2006.06.003</t>
  </si>
  <si>
    <r>
      <t>accelerated P</t>
    </r>
    <r>
      <rPr>
        <vertAlign val="subscript"/>
        <sz val="11"/>
        <color theme="1"/>
        <rFont val="Arial"/>
        <family val="2"/>
      </rPr>
      <t>hep</t>
    </r>
    <r>
      <rPr>
        <sz val="11"/>
        <color theme="1"/>
        <rFont val="Arial"/>
        <family val="2"/>
      </rPr>
      <t xml:space="preserve"> * A [mL/h/kgrat]</t>
    </r>
  </si>
  <si>
    <t>log Dow at the acute pH</t>
  </si>
  <si>
    <t>half of intrinsic Caco-2/MDCK permeability</t>
  </si>
  <si>
    <r>
      <t>bodyweight [g</t>
    </r>
    <r>
      <rPr>
        <vertAlign val="subscript"/>
        <sz val="11"/>
        <color theme="1"/>
        <rFont val="Arial"/>
        <family val="2"/>
      </rPr>
      <t>rat</t>
    </r>
    <r>
      <rPr>
        <sz val="11"/>
        <color theme="1"/>
        <rFont val="Arial"/>
        <family val="2"/>
      </rPr>
      <t>]</t>
    </r>
  </si>
  <si>
    <r>
      <t>fractional liver weight L</t>
    </r>
    <r>
      <rPr>
        <vertAlign val="subscript"/>
        <sz val="11"/>
        <rFont val="Arial"/>
        <family val="2"/>
      </rPr>
      <t>FBW</t>
    </r>
    <r>
      <rPr>
        <sz val="11"/>
        <rFont val="Arial"/>
        <family val="2"/>
      </rPr>
      <t xml:space="preserve"> [g</t>
    </r>
    <r>
      <rPr>
        <vertAlign val="subscript"/>
        <sz val="11"/>
        <rFont val="Arial"/>
        <family val="2"/>
      </rPr>
      <t>liver</t>
    </r>
    <r>
      <rPr>
        <sz val="11"/>
        <rFont val="Arial"/>
        <family val="2"/>
      </rPr>
      <t>/g</t>
    </r>
    <r>
      <rPr>
        <vertAlign val="subscript"/>
        <sz val="11"/>
        <rFont val="Arial"/>
        <family val="2"/>
      </rPr>
      <t>rat</t>
    </r>
    <r>
      <rPr>
        <sz val="11"/>
        <rFont val="Arial"/>
        <family val="2"/>
      </rPr>
      <t>]</t>
    </r>
  </si>
  <si>
    <r>
      <t>hepatocyte volume in the liver V</t>
    </r>
    <r>
      <rPr>
        <vertAlign val="subscript"/>
        <sz val="11"/>
        <color theme="1"/>
        <rFont val="Arial"/>
        <family val="2"/>
      </rPr>
      <t>hepliver</t>
    </r>
    <r>
      <rPr>
        <sz val="11"/>
        <color theme="1"/>
        <rFont val="Arial"/>
        <family val="2"/>
      </rPr>
      <t xml:space="preserve"> [mL</t>
    </r>
    <r>
      <rPr>
        <vertAlign val="subscript"/>
        <sz val="11"/>
        <color theme="1"/>
        <rFont val="Arial"/>
        <family val="2"/>
      </rPr>
      <t>hep</t>
    </r>
    <r>
      <rPr>
        <sz val="11"/>
        <color theme="1"/>
        <rFont val="Arial"/>
        <family val="2"/>
      </rPr>
      <t>/kg</t>
    </r>
    <r>
      <rPr>
        <vertAlign val="subscript"/>
        <sz val="11"/>
        <color theme="1"/>
        <rFont val="Arial"/>
        <family val="2"/>
      </rPr>
      <t>rat</t>
    </r>
    <r>
      <rPr>
        <sz val="11"/>
        <color theme="1"/>
        <rFont val="Arial"/>
        <family val="2"/>
      </rPr>
      <t>]</t>
    </r>
  </si>
  <si>
    <r>
      <t>sinusoid volume in the liver V</t>
    </r>
    <r>
      <rPr>
        <vertAlign val="subscript"/>
        <sz val="11"/>
        <color theme="1"/>
        <rFont val="Arial"/>
        <family val="2"/>
      </rPr>
      <t>sinliver</t>
    </r>
    <r>
      <rPr>
        <sz val="11"/>
        <color theme="1"/>
        <rFont val="Arial"/>
        <family val="2"/>
      </rPr>
      <t xml:space="preserve"> [mL</t>
    </r>
    <r>
      <rPr>
        <vertAlign val="subscript"/>
        <sz val="11"/>
        <color theme="1"/>
        <rFont val="Arial"/>
        <family val="2"/>
      </rPr>
      <t>sin</t>
    </r>
    <r>
      <rPr>
        <sz val="11"/>
        <color theme="1"/>
        <rFont val="Arial"/>
        <family val="2"/>
      </rPr>
      <t>/kg</t>
    </r>
    <r>
      <rPr>
        <vertAlign val="subscript"/>
        <sz val="11"/>
        <color theme="1"/>
        <rFont val="Arial"/>
        <family val="2"/>
      </rPr>
      <t>rat</t>
    </r>
    <r>
      <rPr>
        <sz val="11"/>
        <color theme="1"/>
        <rFont val="Arial"/>
        <family val="2"/>
      </rPr>
      <t>]</t>
    </r>
  </si>
  <si>
    <t>actual liver weight in g</t>
  </si>
  <si>
    <t>actual hepatocyte volume in ml</t>
  </si>
  <si>
    <r>
      <t xml:space="preserve"> = L</t>
    </r>
    <r>
      <rPr>
        <vertAlign val="subscript"/>
        <sz val="11"/>
        <color theme="1"/>
        <rFont val="Arial"/>
        <family val="2"/>
      </rPr>
      <t xml:space="preserve">hep </t>
    </r>
    <r>
      <rPr>
        <sz val="11"/>
        <color theme="1"/>
        <rFont val="Arial"/>
        <family val="2"/>
      </rPr>
      <t>* 10^6 * fractional liverweight*1000</t>
    </r>
    <r>
      <rPr>
        <vertAlign val="subscript"/>
        <sz val="11"/>
        <color theme="1"/>
        <rFont val="Arial"/>
        <family val="2"/>
      </rPr>
      <t xml:space="preserve"> </t>
    </r>
    <r>
      <rPr>
        <sz val="11"/>
        <color theme="1"/>
        <rFont val="Arial"/>
        <family val="2"/>
      </rPr>
      <t>* V</t>
    </r>
    <r>
      <rPr>
        <vertAlign val="subscript"/>
        <sz val="11"/>
        <color theme="1"/>
        <rFont val="Arial"/>
        <family val="2"/>
      </rPr>
      <t>singlehep</t>
    </r>
  </si>
  <si>
    <r>
      <t>CL</t>
    </r>
    <r>
      <rPr>
        <vertAlign val="subscript"/>
        <sz val="11"/>
        <rFont val="Calibri"/>
        <family val="2"/>
        <scheme val="minor"/>
      </rPr>
      <t xml:space="preserve">hep </t>
    </r>
    <r>
      <rPr>
        <sz val="11"/>
        <rFont val="Calibri"/>
        <family val="2"/>
        <scheme val="minor"/>
      </rPr>
      <t>[ml*h</t>
    </r>
    <r>
      <rPr>
        <vertAlign val="superscript"/>
        <sz val="11"/>
        <rFont val="Calibri"/>
        <family val="2"/>
        <scheme val="minor"/>
      </rPr>
      <t>-1</t>
    </r>
    <r>
      <rPr>
        <sz val="11"/>
        <rFont val="Calibri"/>
        <family val="2"/>
        <scheme val="minor"/>
      </rPr>
      <t>*kg</t>
    </r>
    <r>
      <rPr>
        <vertAlign val="superscript"/>
        <sz val="11"/>
        <rFont val="Calibri"/>
        <family val="2"/>
        <scheme val="minor"/>
      </rPr>
      <t>-1</t>
    </r>
    <r>
      <rPr>
        <vertAlign val="subscript"/>
        <sz val="11"/>
        <rFont val="Calibri"/>
        <family val="2"/>
        <scheme val="minor"/>
      </rPr>
      <t>rat</t>
    </r>
    <r>
      <rPr>
        <sz val="11"/>
        <rFont val="Calibri"/>
        <family val="2"/>
        <scheme val="minor"/>
      </rPr>
      <t>]</t>
    </r>
  </si>
  <si>
    <r>
      <t xml:space="preserve"> = L</t>
    </r>
    <r>
      <rPr>
        <vertAlign val="subscript"/>
        <sz val="11"/>
        <color theme="1"/>
        <rFont val="Arial"/>
        <family val="2"/>
      </rPr>
      <t xml:space="preserve">hep </t>
    </r>
    <r>
      <rPr>
        <sz val="11"/>
        <color theme="1"/>
        <rFont val="Arial"/>
        <family val="2"/>
      </rPr>
      <t>* 10^6 * fractional liver weight * 1000</t>
    </r>
    <r>
      <rPr>
        <vertAlign val="subscript"/>
        <sz val="11"/>
        <color theme="1"/>
        <rFont val="Arial"/>
        <family val="2"/>
      </rPr>
      <t xml:space="preserve"> </t>
    </r>
    <r>
      <rPr>
        <sz val="11"/>
        <color theme="1"/>
        <rFont val="Arial"/>
        <family val="2"/>
      </rPr>
      <t>* V</t>
    </r>
    <r>
      <rPr>
        <vertAlign val="subscript"/>
        <sz val="11"/>
        <color theme="1"/>
        <rFont val="Arial"/>
        <family val="2"/>
      </rPr>
      <t>singlehep</t>
    </r>
  </si>
  <si>
    <r>
      <t>CL</t>
    </r>
    <r>
      <rPr>
        <vertAlign val="subscript"/>
        <sz val="11"/>
        <rFont val="Calibri"/>
        <family val="2"/>
        <scheme val="minor"/>
      </rPr>
      <t xml:space="preserve">hep </t>
    </r>
    <r>
      <rPr>
        <sz val="11"/>
        <rFont val="Calibri"/>
        <family val="2"/>
        <scheme val="minor"/>
      </rPr>
      <t>[ml*h</t>
    </r>
    <r>
      <rPr>
        <vertAlign val="superscript"/>
        <sz val="11"/>
        <rFont val="Calibri"/>
        <family val="2"/>
        <scheme val="minor"/>
      </rPr>
      <t>-1*</t>
    </r>
    <r>
      <rPr>
        <sz val="11"/>
        <rFont val="Calibri"/>
        <family val="2"/>
        <scheme val="minor"/>
      </rPr>
      <t>kg</t>
    </r>
    <r>
      <rPr>
        <vertAlign val="superscript"/>
        <sz val="11"/>
        <rFont val="Calibri"/>
        <family val="2"/>
        <scheme val="minor"/>
      </rPr>
      <t>-1</t>
    </r>
    <r>
      <rPr>
        <vertAlign val="subscript"/>
        <sz val="11"/>
        <rFont val="Calibri"/>
        <family val="2"/>
        <scheme val="minor"/>
      </rPr>
      <t>fish</t>
    </r>
    <r>
      <rPr>
        <sz val="1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</si>
</sst>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0.0000"/>
    <numFmt numFmtId="165" formatCode="0.000"/>
    <numFmt numFmtId="166" formatCode="0.0"/>
    <numFmt numFmtId="167" formatCode="0.000E+00"/>
    <numFmt numFmtId="168" formatCode="0.00000"/>
    <numFmt numFmtId="169" formatCode="0.0000000"/>
    <numFmt numFmtId="170" formatCode="0.000000000"/>
    <numFmt numFmtId="171" formatCode="0.00000E+00"/>
    <numFmt numFmtId="172" formatCode="0.000000E+00"/>
    <numFmt numFmtId="173" formatCode="0.000000000000000E+00"/>
    <numFmt numFmtId="174" formatCode="0.0E+00"/>
    <numFmt numFmtId="175" formatCode="0.0000000000000000"/>
  </numFmts>
  <fonts count="38" x14ac:knownFonts="1">
    <font>
      <sz val="11"/>
      <color theme="1"/>
      <name val="Calibri"/>
      <family val="2"/>
      <scheme val="minor"/>
    </font>
    <font>
      <vertAlign val="subscript"/>
      <sz val="11"/>
      <color theme="1"/>
      <name val="Calibri"/>
      <family val="2"/>
      <scheme val="minor"/>
    </font>
    <font>
      <sz val="10"/>
      <name val="Arial"/>
      <family val="2"/>
    </font>
    <font>
      <sz val="11"/>
      <color theme="1"/>
      <name val="Calibri"/>
      <family val="2"/>
    </font>
    <font>
      <vertAlign val="superscript"/>
      <sz val="11"/>
      <color theme="1"/>
      <name val="Calibri"/>
      <family val="2"/>
      <scheme val="minor"/>
    </font>
    <font>
      <sz val="11"/>
      <name val="Calibri"/>
      <family val="2"/>
      <scheme val="minor"/>
    </font>
    <font>
      <vertAlign val="subscript"/>
      <sz val="11"/>
      <name val="Calibri"/>
      <family val="2"/>
      <scheme val="minor"/>
    </font>
    <font>
      <b/>
      <sz val="11"/>
      <color rgb="FFFF0000"/>
      <name val="Calibri"/>
      <family val="2"/>
      <scheme val="minor"/>
    </font>
    <font>
      <b/>
      <sz val="11"/>
      <color rgb="FFC00000"/>
      <name val="Calibri"/>
      <family val="2"/>
      <scheme val="minor"/>
    </font>
    <font>
      <sz val="11"/>
      <color theme="0" tint="-4.9989318521683403E-2"/>
      <name val="Calibri"/>
      <family val="2"/>
      <scheme val="minor"/>
    </font>
    <font>
      <b/>
      <sz val="11"/>
      <color theme="1"/>
      <name val="Calibri"/>
      <family val="2"/>
      <scheme val="minor"/>
    </font>
    <font>
      <b/>
      <sz val="11"/>
      <name val="Calibri"/>
      <family val="2"/>
      <scheme val="minor"/>
    </font>
    <font>
      <sz val="11"/>
      <color rgb="FF006100"/>
      <name val="Calibri"/>
      <family val="2"/>
      <scheme val="minor"/>
    </font>
    <font>
      <sz val="11"/>
      <name val="Arial"/>
      <family val="2"/>
    </font>
    <font>
      <sz val="11"/>
      <color theme="1"/>
      <name val="Arial"/>
      <family val="2"/>
    </font>
    <font>
      <vertAlign val="subscript"/>
      <sz val="11"/>
      <color theme="1"/>
      <name val="Arial"/>
      <family val="2"/>
    </font>
    <font>
      <vertAlign val="superscript"/>
      <sz val="11"/>
      <color theme="1"/>
      <name val="Arial"/>
      <family val="2"/>
    </font>
    <font>
      <vertAlign val="subscript"/>
      <sz val="11"/>
      <name val="Arial"/>
      <family val="2"/>
    </font>
    <font>
      <vertAlign val="superscript"/>
      <sz val="11"/>
      <name val="Arial"/>
      <family val="2"/>
    </font>
    <font>
      <sz val="12"/>
      <name val="Arial"/>
      <family val="2"/>
    </font>
    <font>
      <vertAlign val="superscript"/>
      <sz val="11"/>
      <name val="Calibri"/>
      <family val="2"/>
      <scheme val="minor"/>
    </font>
    <font>
      <sz val="11"/>
      <color theme="0" tint="-0.14999847407452621"/>
      <name val="Arial"/>
      <family val="2"/>
    </font>
    <font>
      <sz val="11"/>
      <color theme="0" tint="-0.14999847407452621"/>
      <name val="Calibri"/>
      <family val="2"/>
      <scheme val="minor"/>
    </font>
    <font>
      <u/>
      <sz val="11"/>
      <name val="Arial"/>
      <family val="2"/>
    </font>
    <font>
      <b/>
      <sz val="11"/>
      <color theme="1"/>
      <name val="Arial"/>
      <family val="2"/>
    </font>
    <font>
      <b/>
      <vertAlign val="subscript"/>
      <sz val="11"/>
      <color theme="1"/>
      <name val="Arial"/>
      <family val="2"/>
    </font>
    <font>
      <sz val="9"/>
      <color indexed="81"/>
      <name val="Segoe UI"/>
      <family val="2"/>
    </font>
    <font>
      <b/>
      <sz val="9"/>
      <color indexed="81"/>
      <name val="Segoe UI"/>
      <family val="2"/>
    </font>
    <font>
      <b/>
      <sz val="11"/>
      <name val="Arial"/>
      <family val="2"/>
    </font>
    <font>
      <u/>
      <sz val="11"/>
      <color theme="1"/>
      <name val="Arial"/>
      <family val="2"/>
    </font>
    <font>
      <b/>
      <vertAlign val="subscript"/>
      <sz val="11"/>
      <name val="Arial"/>
      <family val="2"/>
    </font>
    <font>
      <b/>
      <u/>
      <sz val="11"/>
      <color theme="1"/>
      <name val="Arial"/>
      <family val="2"/>
    </font>
    <font>
      <sz val="11"/>
      <color rgb="FF0070C0"/>
      <name val="Arial"/>
      <family val="2"/>
    </font>
    <font>
      <i/>
      <sz val="11"/>
      <name val="Arial"/>
      <family val="2"/>
    </font>
    <font>
      <sz val="11"/>
      <color theme="0" tint="-0.499984740745262"/>
      <name val="Arial"/>
      <family val="2"/>
    </font>
    <font>
      <sz val="11"/>
      <color theme="0" tint="-0.499984740745262"/>
      <name val="Calibri"/>
      <family val="2"/>
      <scheme val="minor"/>
    </font>
    <font>
      <sz val="11"/>
      <color rgb="FF3F3F76"/>
      <name val="Calibri"/>
      <family val="2"/>
      <scheme val="minor"/>
    </font>
    <font>
      <sz val="12"/>
      <color theme="1"/>
      <name val="Calibri"/>
      <family val="2"/>
      <scheme val="minor"/>
    </font>
  </fonts>
  <fills count="7">
    <fill>
      <patternFill patternType="none"/>
    </fill>
    <fill>
      <patternFill patternType="gray125"/>
    </fill>
    <fill>
      <patternFill patternType="solid">
        <fgColor rgb="FFC6EFCE"/>
      </patternFill>
    </fill>
    <fill>
      <patternFill patternType="solid">
        <fgColor theme="4" tint="0.79998168889431442"/>
        <bgColor indexed="64"/>
      </patternFill>
    </fill>
    <fill>
      <patternFill patternType="solid">
        <fgColor rgb="FFFFCC99"/>
      </patternFill>
    </fill>
    <fill>
      <patternFill patternType="solid">
        <fgColor rgb="FFFFFF00"/>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right style="thin">
        <color theme="0" tint="-0.14999847407452621"/>
      </right>
      <top style="thin">
        <color theme="0" tint="-0.14999847407452621"/>
      </top>
      <bottom/>
      <diagonal/>
    </border>
    <border>
      <left/>
      <right style="thin">
        <color theme="0" tint="-0.14999847407452621"/>
      </right>
      <top/>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style="thin">
        <color rgb="FF7F7F7F"/>
      </left>
      <right style="thin">
        <color rgb="FF7F7F7F"/>
      </right>
      <top style="thin">
        <color rgb="FF7F7F7F"/>
      </top>
      <bottom style="thin">
        <color rgb="FF7F7F7F"/>
      </bottom>
      <diagonal/>
    </border>
  </borders>
  <cellStyleXfs count="3">
    <xf numFmtId="0" fontId="0" fillId="0" borderId="0"/>
    <xf numFmtId="0" fontId="12" fillId="2" borderId="0" applyNumberFormat="0" applyBorder="0" applyAlignment="0" applyProtection="0"/>
    <xf numFmtId="0" fontId="36" fillId="4" borderId="15" applyNumberFormat="0" applyAlignment="0" applyProtection="0"/>
  </cellStyleXfs>
  <cellXfs count="184">
    <xf numFmtId="0" fontId="0" fillId="0" borderId="0" xfId="0"/>
    <xf numFmtId="0" fontId="0" fillId="0" borderId="1" xfId="0" applyBorder="1"/>
    <xf numFmtId="0" fontId="0" fillId="0" borderId="0" xfId="0" applyFill="1"/>
    <xf numFmtId="0" fontId="0" fillId="0" borderId="1" xfId="0" applyFill="1" applyBorder="1"/>
    <xf numFmtId="0" fontId="0" fillId="0" borderId="0" xfId="0" applyAlignment="1">
      <alignment horizontal="right"/>
    </xf>
    <xf numFmtId="171" fontId="0" fillId="0" borderId="0" xfId="0" applyNumberFormat="1"/>
    <xf numFmtId="11" fontId="0" fillId="0" borderId="0" xfId="0" applyNumberFormat="1"/>
    <xf numFmtId="172" fontId="0" fillId="0" borderId="0" xfId="0" applyNumberFormat="1"/>
    <xf numFmtId="0" fontId="0" fillId="0" borderId="0" xfId="0"/>
    <xf numFmtId="0" fontId="0" fillId="0" borderId="0" xfId="0"/>
    <xf numFmtId="0" fontId="0" fillId="0" borderId="0" xfId="0"/>
    <xf numFmtId="0" fontId="0" fillId="0" borderId="0" xfId="0"/>
    <xf numFmtId="173" fontId="0" fillId="0" borderId="0" xfId="0" applyNumberFormat="1"/>
    <xf numFmtId="0" fontId="0" fillId="0" borderId="0" xfId="0" applyAlignment="1"/>
    <xf numFmtId="0" fontId="0" fillId="0" borderId="0" xfId="0"/>
    <xf numFmtId="167" fontId="0" fillId="0" borderId="0" xfId="0" applyNumberFormat="1"/>
    <xf numFmtId="172" fontId="0" fillId="0" borderId="0" xfId="0" applyNumberFormat="1" applyAlignment="1">
      <alignment horizontal="right"/>
    </xf>
    <xf numFmtId="0" fontId="7" fillId="0" borderId="0" xfId="0" applyFont="1"/>
    <xf numFmtId="170" fontId="8" fillId="0" borderId="0" xfId="0" applyNumberFormat="1" applyFont="1"/>
    <xf numFmtId="0" fontId="0" fillId="0" borderId="0" xfId="0"/>
    <xf numFmtId="170" fontId="9" fillId="0" borderId="0" xfId="0" applyNumberFormat="1" applyFont="1"/>
    <xf numFmtId="165" fontId="0" fillId="0" borderId="0" xfId="0" applyNumberFormat="1"/>
    <xf numFmtId="0" fontId="0" fillId="0" borderId="0" xfId="0"/>
    <xf numFmtId="0" fontId="0" fillId="0" borderId="0" xfId="0"/>
    <xf numFmtId="0" fontId="0" fillId="0" borderId="0" xfId="0"/>
    <xf numFmtId="168" fontId="7" fillId="0" borderId="0" xfId="0" applyNumberFormat="1" applyFont="1"/>
    <xf numFmtId="169" fontId="7" fillId="0" borderId="0" xfId="0" applyNumberFormat="1" applyFont="1"/>
    <xf numFmtId="0" fontId="10" fillId="0" borderId="0" xfId="0" applyFont="1"/>
    <xf numFmtId="0" fontId="0" fillId="0" borderId="0" xfId="0"/>
    <xf numFmtId="0" fontId="0" fillId="0" borderId="1" xfId="0" applyFill="1" applyBorder="1" applyAlignment="1">
      <alignment horizontal="left" wrapText="1"/>
    </xf>
    <xf numFmtId="0" fontId="0" fillId="0" borderId="0" xfId="0"/>
    <xf numFmtId="0" fontId="0" fillId="0" borderId="0" xfId="0"/>
    <xf numFmtId="0" fontId="0" fillId="0" borderId="0" xfId="0"/>
    <xf numFmtId="0" fontId="0" fillId="0" borderId="0" xfId="0"/>
    <xf numFmtId="0" fontId="0" fillId="0" borderId="0" xfId="0"/>
    <xf numFmtId="0" fontId="5" fillId="0" borderId="1" xfId="0" applyFont="1" applyBorder="1"/>
    <xf numFmtId="0" fontId="0" fillId="0" borderId="0" xfId="0"/>
    <xf numFmtId="0" fontId="0" fillId="0" borderId="0" xfId="0"/>
    <xf numFmtId="0" fontId="5" fillId="0" borderId="1" xfId="0" applyFont="1" applyFill="1" applyBorder="1"/>
    <xf numFmtId="0" fontId="0" fillId="0" borderId="0" xfId="0"/>
    <xf numFmtId="0" fontId="0" fillId="0" borderId="0" xfId="0"/>
    <xf numFmtId="0" fontId="0" fillId="0" borderId="0" xfId="0"/>
    <xf numFmtId="0" fontId="13" fillId="0" borderId="0" xfId="0" applyNumberFormat="1" applyFont="1" applyFill="1" applyBorder="1" applyAlignment="1">
      <alignment vertical="center"/>
    </xf>
    <xf numFmtId="0" fontId="13" fillId="0" borderId="0" xfId="0" applyNumberFormat="1" applyFont="1" applyFill="1" applyBorder="1" applyAlignment="1"/>
    <xf numFmtId="11" fontId="14" fillId="0" borderId="1" xfId="0" applyNumberFormat="1" applyFont="1" applyBorder="1" applyAlignment="1">
      <alignment horizontal="center"/>
    </xf>
    <xf numFmtId="0" fontId="14" fillId="0" borderId="0" xfId="0" applyFont="1"/>
    <xf numFmtId="0" fontId="14" fillId="0" borderId="1" xfId="0" applyFont="1" applyBorder="1" applyAlignment="1">
      <alignment horizontal="center"/>
    </xf>
    <xf numFmtId="165" fontId="13" fillId="0" borderId="1" xfId="0" applyNumberFormat="1" applyFont="1" applyFill="1" applyBorder="1" applyAlignment="1">
      <alignment horizontal="center" vertical="center"/>
    </xf>
    <xf numFmtId="0" fontId="14" fillId="0" borderId="0" xfId="0" applyFont="1" applyBorder="1"/>
    <xf numFmtId="0" fontId="14" fillId="3" borderId="1" xfId="0" applyFont="1" applyFill="1" applyBorder="1" applyAlignment="1">
      <alignment horizontal="center"/>
    </xf>
    <xf numFmtId="0" fontId="13" fillId="0" borderId="0" xfId="0" applyNumberFormat="1" applyFont="1" applyAlignment="1">
      <alignment vertical="center"/>
    </xf>
    <xf numFmtId="2" fontId="13" fillId="0" borderId="1" xfId="0" applyNumberFormat="1" applyFont="1" applyBorder="1" applyAlignment="1">
      <alignment horizontal="center"/>
    </xf>
    <xf numFmtId="164" fontId="13" fillId="0" borderId="0" xfId="0" applyNumberFormat="1" applyFont="1" applyAlignment="1"/>
    <xf numFmtId="0" fontId="13" fillId="0" borderId="0" xfId="0" applyNumberFormat="1" applyFont="1" applyAlignment="1"/>
    <xf numFmtId="1" fontId="13" fillId="0" borderId="1" xfId="0" applyNumberFormat="1" applyFont="1" applyFill="1" applyBorder="1" applyAlignment="1">
      <alignment horizontal="center" vertical="center"/>
    </xf>
    <xf numFmtId="0" fontId="14" fillId="0" borderId="0" xfId="0" applyFont="1" applyBorder="1" applyAlignment="1">
      <alignment vertical="center"/>
    </xf>
    <xf numFmtId="11" fontId="13" fillId="0" borderId="1" xfId="0" applyNumberFormat="1" applyFont="1" applyFill="1" applyBorder="1" applyAlignment="1">
      <alignment horizontal="center" vertical="center"/>
    </xf>
    <xf numFmtId="0" fontId="14" fillId="0" borderId="0" xfId="0" applyFont="1" applyAlignment="1">
      <alignment horizontal="left" vertical="center"/>
    </xf>
    <xf numFmtId="0" fontId="13" fillId="0" borderId="0" xfId="1" applyFont="1" applyFill="1" applyBorder="1"/>
    <xf numFmtId="0" fontId="13" fillId="0" borderId="1" xfId="1" applyFont="1" applyFill="1" applyBorder="1" applyAlignment="1">
      <alignment horizontal="center"/>
    </xf>
    <xf numFmtId="0" fontId="14" fillId="0" borderId="5" xfId="0" applyFont="1" applyFill="1" applyBorder="1" applyAlignment="1">
      <alignment horizontal="left"/>
    </xf>
    <xf numFmtId="2" fontId="14" fillId="0" borderId="1" xfId="0" applyNumberFormat="1" applyFont="1" applyBorder="1" applyAlignment="1">
      <alignment horizontal="center" vertical="center"/>
    </xf>
    <xf numFmtId="0" fontId="19" fillId="0" borderId="0" xfId="0" applyNumberFormat="1" applyFont="1" applyAlignment="1"/>
    <xf numFmtId="0" fontId="14" fillId="0" borderId="0" xfId="0" applyFont="1" applyAlignment="1">
      <alignment horizontal="left" vertical="center" wrapText="1"/>
    </xf>
    <xf numFmtId="0" fontId="14" fillId="0" borderId="0" xfId="0" applyFont="1" applyBorder="1" applyAlignment="1">
      <alignment wrapText="1"/>
    </xf>
    <xf numFmtId="0" fontId="0" fillId="0" borderId="0" xfId="0" applyAlignment="1">
      <alignment horizontal="left"/>
    </xf>
    <xf numFmtId="0" fontId="14" fillId="0" borderId="0" xfId="0" applyFont="1" applyBorder="1" applyAlignment="1">
      <alignment horizontal="left" wrapText="1"/>
    </xf>
    <xf numFmtId="11" fontId="5" fillId="0" borderId="1" xfId="0" applyNumberFormat="1" applyFont="1" applyBorder="1"/>
    <xf numFmtId="0" fontId="5" fillId="0" borderId="6" xfId="0" applyFont="1" applyFill="1" applyBorder="1" applyAlignment="1">
      <alignment horizontal="left"/>
    </xf>
    <xf numFmtId="167" fontId="5" fillId="0" borderId="1" xfId="0" applyNumberFormat="1" applyFont="1" applyFill="1" applyBorder="1"/>
    <xf numFmtId="0" fontId="5" fillId="0" borderId="0" xfId="0" applyFont="1" applyFill="1" applyBorder="1"/>
    <xf numFmtId="0" fontId="5" fillId="0" borderId="0" xfId="0" applyFont="1" applyBorder="1"/>
    <xf numFmtId="165" fontId="5" fillId="0" borderId="1" xfId="0" applyNumberFormat="1" applyFont="1" applyBorder="1"/>
    <xf numFmtId="0" fontId="22" fillId="0" borderId="0" xfId="0" applyFont="1"/>
    <xf numFmtId="0" fontId="21" fillId="0" borderId="0" xfId="0" applyFont="1" applyAlignment="1">
      <alignment horizontal="left" vertical="center" wrapText="1"/>
    </xf>
    <xf numFmtId="2" fontId="21" fillId="0" borderId="7" xfId="0" applyNumberFormat="1" applyFont="1" applyFill="1" applyBorder="1" applyAlignment="1">
      <alignment horizontal="center"/>
    </xf>
    <xf numFmtId="2" fontId="21" fillId="0" borderId="12" xfId="0" applyNumberFormat="1" applyFont="1" applyFill="1" applyBorder="1" applyAlignment="1">
      <alignment horizontal="center"/>
    </xf>
    <xf numFmtId="0" fontId="21" fillId="0" borderId="0" xfId="0" applyFont="1" applyBorder="1" applyAlignment="1">
      <alignment horizontal="left" vertical="center"/>
    </xf>
    <xf numFmtId="166" fontId="21" fillId="0" borderId="7" xfId="0" applyNumberFormat="1" applyFont="1" applyBorder="1" applyAlignment="1">
      <alignment horizontal="center" vertical="center"/>
    </xf>
    <xf numFmtId="165" fontId="11" fillId="0" borderId="0" xfId="0" applyNumberFormat="1" applyFont="1" applyFill="1" applyBorder="1" applyAlignment="1">
      <alignment horizontal="center"/>
    </xf>
    <xf numFmtId="11" fontId="0" fillId="0" borderId="1" xfId="0" applyNumberFormat="1" applyBorder="1"/>
    <xf numFmtId="165" fontId="13" fillId="0" borderId="1" xfId="0" applyNumberFormat="1" applyFont="1" applyBorder="1" applyAlignment="1">
      <alignment horizontal="center"/>
    </xf>
    <xf numFmtId="2" fontId="0" fillId="0" borderId="0" xfId="0" applyNumberFormat="1"/>
    <xf numFmtId="0" fontId="0" fillId="0" borderId="0" xfId="0"/>
    <xf numFmtId="0" fontId="0" fillId="0" borderId="0" xfId="0"/>
    <xf numFmtId="0" fontId="21" fillId="0" borderId="8" xfId="0" applyFont="1" applyFill="1" applyBorder="1" applyAlignment="1">
      <alignment vertical="center" wrapText="1"/>
    </xf>
    <xf numFmtId="0" fontId="13" fillId="0" borderId="13" xfId="0" applyFont="1" applyFill="1" applyBorder="1" applyAlignment="1">
      <alignment vertical="center"/>
    </xf>
    <xf numFmtId="0" fontId="21" fillId="0" borderId="13" xfId="0" applyFont="1" applyFill="1" applyBorder="1" applyAlignment="1">
      <alignment vertical="center"/>
    </xf>
    <xf numFmtId="0" fontId="21" fillId="0" borderId="9" xfId="0" applyFont="1" applyFill="1" applyBorder="1" applyAlignment="1">
      <alignment vertical="center"/>
    </xf>
    <xf numFmtId="0" fontId="24" fillId="0" borderId="1" xfId="0" applyFont="1" applyBorder="1" applyAlignment="1"/>
    <xf numFmtId="165" fontId="24" fillId="0" borderId="1" xfId="0" applyNumberFormat="1" applyFont="1" applyBorder="1"/>
    <xf numFmtId="0" fontId="13" fillId="0" borderId="14" xfId="0" applyFont="1" applyBorder="1" applyAlignment="1"/>
    <xf numFmtId="0" fontId="14" fillId="0" borderId="1" xfId="0" applyFont="1" applyBorder="1"/>
    <xf numFmtId="0" fontId="22" fillId="0" borderId="10" xfId="0" applyFont="1" applyBorder="1" applyAlignment="1"/>
    <xf numFmtId="165" fontId="24" fillId="0" borderId="1" xfId="0" applyNumberFormat="1" applyFont="1" applyBorder="1" applyAlignment="1">
      <alignment horizontal="center" vertical="center"/>
    </xf>
    <xf numFmtId="0" fontId="24" fillId="0" borderId="0" xfId="0" applyFont="1"/>
    <xf numFmtId="0" fontId="0" fillId="0" borderId="0" xfId="0"/>
    <xf numFmtId="0" fontId="0" fillId="0" borderId="0" xfId="0"/>
    <xf numFmtId="0" fontId="0" fillId="0" borderId="0" xfId="0"/>
    <xf numFmtId="166" fontId="10" fillId="0" borderId="0" xfId="0" applyNumberFormat="1" applyFont="1" applyFill="1" applyBorder="1" applyAlignment="1">
      <alignment horizontal="center"/>
    </xf>
    <xf numFmtId="2" fontId="10" fillId="0" borderId="0" xfId="0" applyNumberFormat="1" applyFont="1" applyFill="1" applyBorder="1" applyAlignment="1">
      <alignment horizontal="center"/>
    </xf>
    <xf numFmtId="0" fontId="0" fillId="0" borderId="0" xfId="0"/>
    <xf numFmtId="0" fontId="13" fillId="0" borderId="0" xfId="0" applyNumberFormat="1" applyFont="1" applyBorder="1" applyAlignment="1">
      <alignment horizontal="left" wrapText="1"/>
    </xf>
    <xf numFmtId="0" fontId="21" fillId="0" borderId="13" xfId="0" applyFont="1" applyFill="1" applyBorder="1" applyAlignment="1">
      <alignment vertical="center" wrapText="1"/>
    </xf>
    <xf numFmtId="0" fontId="21" fillId="0" borderId="8" xfId="0" applyFont="1" applyFill="1" applyBorder="1" applyAlignment="1">
      <alignment vertical="center"/>
    </xf>
    <xf numFmtId="0" fontId="21" fillId="0" borderId="10" xfId="0" applyFont="1" applyFill="1" applyBorder="1" applyAlignment="1">
      <alignment vertical="center"/>
    </xf>
    <xf numFmtId="0" fontId="21" fillId="0" borderId="11" xfId="0" applyFont="1" applyFill="1" applyBorder="1" applyAlignment="1">
      <alignment vertical="center"/>
    </xf>
    <xf numFmtId="0" fontId="13" fillId="0" borderId="0" xfId="0" applyFont="1" applyAlignment="1"/>
    <xf numFmtId="0" fontId="0" fillId="0" borderId="0" xfId="0" applyFill="1" applyBorder="1"/>
    <xf numFmtId="0" fontId="14" fillId="0" borderId="2" xfId="0" applyFont="1" applyBorder="1" applyAlignment="1">
      <alignment horizontal="center" wrapText="1"/>
    </xf>
    <xf numFmtId="2" fontId="14" fillId="0" borderId="1" xfId="0" applyNumberFormat="1" applyFont="1" applyBorder="1" applyAlignment="1">
      <alignment horizontal="center"/>
    </xf>
    <xf numFmtId="166" fontId="14" fillId="0" borderId="1" xfId="0" applyNumberFormat="1" applyFont="1" applyBorder="1" applyAlignment="1">
      <alignment horizontal="center"/>
    </xf>
    <xf numFmtId="174" fontId="14" fillId="0" borderId="1" xfId="0" applyNumberFormat="1" applyFont="1" applyBorder="1" applyAlignment="1">
      <alignment horizontal="center"/>
    </xf>
    <xf numFmtId="165" fontId="14" fillId="0" borderId="1" xfId="0" applyNumberFormat="1" applyFont="1" applyBorder="1" applyAlignment="1">
      <alignment horizontal="center"/>
    </xf>
    <xf numFmtId="2" fontId="14" fillId="0" borderId="1" xfId="0" applyNumberFormat="1" applyFont="1" applyFill="1" applyBorder="1" applyAlignment="1">
      <alignment horizontal="center"/>
    </xf>
    <xf numFmtId="1" fontId="13" fillId="0" borderId="1" xfId="0" applyNumberFormat="1" applyFont="1" applyFill="1" applyBorder="1" applyAlignment="1">
      <alignment horizontal="center"/>
    </xf>
    <xf numFmtId="166" fontId="14" fillId="0" borderId="1" xfId="0" applyNumberFormat="1" applyFont="1" applyBorder="1" applyAlignment="1">
      <alignment horizontal="center" vertical="center"/>
    </xf>
    <xf numFmtId="166" fontId="13" fillId="0" borderId="1" xfId="0" applyNumberFormat="1" applyFont="1" applyBorder="1" applyAlignment="1">
      <alignment horizontal="center"/>
    </xf>
    <xf numFmtId="0" fontId="10" fillId="0" borderId="0" xfId="0" applyFont="1" applyBorder="1" applyAlignment="1">
      <alignment horizontal="center" wrapText="1"/>
    </xf>
    <xf numFmtId="166" fontId="14" fillId="0" borderId="0" xfId="0" applyNumberFormat="1" applyFont="1" applyBorder="1" applyAlignment="1">
      <alignment horizontal="center"/>
    </xf>
    <xf numFmtId="0" fontId="14" fillId="0" borderId="0" xfId="0" applyFont="1" applyFill="1" applyBorder="1"/>
    <xf numFmtId="0" fontId="14" fillId="0" borderId="1" xfId="0" applyFont="1" applyFill="1" applyBorder="1" applyAlignment="1">
      <alignment horizontal="center"/>
    </xf>
    <xf numFmtId="165" fontId="14" fillId="0" borderId="1" xfId="0" applyNumberFormat="1" applyFont="1" applyFill="1" applyBorder="1" applyAlignment="1">
      <alignment horizontal="center"/>
    </xf>
    <xf numFmtId="175" fontId="14" fillId="0" borderId="0" xfId="0" applyNumberFormat="1" applyFont="1" applyFill="1" applyBorder="1"/>
    <xf numFmtId="0" fontId="14" fillId="0" borderId="0" xfId="0" applyFont="1" applyFill="1"/>
    <xf numFmtId="0" fontId="0" fillId="0" borderId="0" xfId="0" applyFill="1" applyAlignment="1">
      <alignment horizontal="left"/>
    </xf>
    <xf numFmtId="0" fontId="13" fillId="0" borderId="1" xfId="0" applyNumberFormat="1" applyFont="1" applyFill="1" applyBorder="1" applyAlignment="1">
      <alignment horizontal="center"/>
    </xf>
    <xf numFmtId="0" fontId="14" fillId="0" borderId="1" xfId="0" applyFont="1" applyFill="1" applyBorder="1" applyAlignment="1">
      <alignment horizontal="center" vertical="center"/>
    </xf>
    <xf numFmtId="0" fontId="13" fillId="0" borderId="1" xfId="0" applyNumberFormat="1" applyFont="1" applyFill="1" applyBorder="1" applyAlignment="1">
      <alignment horizontal="center" vertical="center"/>
    </xf>
    <xf numFmtId="0" fontId="0" fillId="0" borderId="0" xfId="0" applyFill="1" applyAlignment="1"/>
    <xf numFmtId="0" fontId="13" fillId="0" borderId="0" xfId="0" applyNumberFormat="1" applyFont="1" applyFill="1" applyAlignment="1">
      <alignment vertical="center"/>
    </xf>
    <xf numFmtId="0" fontId="29" fillId="0" borderId="0" xfId="0" applyFont="1"/>
    <xf numFmtId="0" fontId="14" fillId="0" borderId="0" xfId="0" applyFont="1" applyBorder="1" applyAlignment="1">
      <alignment horizontal="center" wrapText="1"/>
    </xf>
    <xf numFmtId="0" fontId="14" fillId="0" borderId="0" xfId="0" applyFont="1" applyBorder="1" applyAlignment="1">
      <alignment horizontal="left"/>
    </xf>
    <xf numFmtId="0" fontId="31" fillId="0" borderId="0" xfId="0" applyFont="1"/>
    <xf numFmtId="0" fontId="14" fillId="0" borderId="1" xfId="0" applyFont="1" applyFill="1" applyBorder="1" applyAlignment="1">
      <alignment horizontal="center" wrapText="1"/>
    </xf>
    <xf numFmtId="166" fontId="14" fillId="0" borderId="1" xfId="0" applyNumberFormat="1" applyFont="1" applyBorder="1" applyAlignment="1">
      <alignment horizontal="left"/>
    </xf>
    <xf numFmtId="166" fontId="14" fillId="0" borderId="1" xfId="0" applyNumberFormat="1" applyFont="1" applyBorder="1" applyAlignment="1">
      <alignment horizontal="left" vertical="center" wrapText="1"/>
    </xf>
    <xf numFmtId="0" fontId="32" fillId="0" borderId="0" xfId="0" applyFont="1"/>
    <xf numFmtId="0" fontId="0" fillId="0" borderId="0" xfId="0" applyAlignment="1">
      <alignment vertical="center"/>
    </xf>
    <xf numFmtId="0" fontId="13" fillId="0" borderId="0" xfId="0" applyFont="1" applyAlignment="1">
      <alignment horizontal="left" vertical="center"/>
    </xf>
    <xf numFmtId="0" fontId="0" fillId="0" borderId="0" xfId="0"/>
    <xf numFmtId="0" fontId="13" fillId="0" borderId="1" xfId="0" applyFont="1" applyBorder="1" applyAlignment="1">
      <alignment horizontal="center"/>
    </xf>
    <xf numFmtId="0" fontId="34" fillId="0" borderId="0" xfId="0" applyFont="1"/>
    <xf numFmtId="0" fontId="35" fillId="0" borderId="0" xfId="0" applyFont="1"/>
    <xf numFmtId="0" fontId="14" fillId="0" borderId="1" xfId="0" applyFont="1" applyBorder="1" applyAlignment="1">
      <alignment horizontal="center"/>
    </xf>
    <xf numFmtId="0" fontId="14" fillId="0" borderId="1" xfId="0" applyFont="1" applyFill="1" applyBorder="1" applyAlignment="1">
      <alignment horizontal="center"/>
    </xf>
    <xf numFmtId="0" fontId="0" fillId="0" borderId="0" xfId="0"/>
    <xf numFmtId="0" fontId="13" fillId="0" borderId="0" xfId="0" applyFont="1"/>
    <xf numFmtId="0" fontId="36" fillId="4" borderId="15" xfId="2" applyNumberFormat="1" applyAlignment="1">
      <alignment horizontal="center" vertical="center"/>
    </xf>
    <xf numFmtId="165" fontId="13" fillId="5" borderId="1" xfId="0" applyNumberFormat="1" applyFont="1" applyFill="1" applyBorder="1" applyAlignment="1">
      <alignment horizontal="center"/>
    </xf>
    <xf numFmtId="0" fontId="37" fillId="0" borderId="0" xfId="0" applyFont="1"/>
    <xf numFmtId="2" fontId="0" fillId="0" borderId="0" xfId="0" applyNumberFormat="1"/>
    <xf numFmtId="0" fontId="13" fillId="0" borderId="0" xfId="0" applyFont="1" applyAlignment="1">
      <alignment horizontal="left" vertical="center"/>
    </xf>
    <xf numFmtId="0" fontId="13" fillId="5" borderId="1" xfId="0" applyNumberFormat="1" applyFont="1" applyFill="1" applyBorder="1" applyAlignment="1">
      <alignment horizontal="center"/>
    </xf>
    <xf numFmtId="165" fontId="13" fillId="5" borderId="1" xfId="0" applyNumberFormat="1" applyFont="1" applyFill="1" applyBorder="1" applyAlignment="1">
      <alignment horizontal="center" vertical="center"/>
    </xf>
    <xf numFmtId="165" fontId="5" fillId="5" borderId="1" xfId="0" applyNumberFormat="1" applyFont="1" applyFill="1" applyBorder="1"/>
    <xf numFmtId="0" fontId="0" fillId="6" borderId="0" xfId="0" applyFill="1" applyAlignment="1"/>
    <xf numFmtId="0" fontId="24" fillId="0" borderId="1" xfId="0" applyFont="1" applyBorder="1" applyAlignment="1">
      <alignment horizontal="center" wrapText="1"/>
    </xf>
    <xf numFmtId="0" fontId="28"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3" fillId="0" borderId="1" xfId="0" applyFont="1" applyBorder="1" applyAlignment="1">
      <alignment horizontal="center" vertical="center"/>
    </xf>
    <xf numFmtId="0" fontId="14" fillId="0" borderId="1" xfId="0" applyFont="1" applyFill="1" applyBorder="1" applyAlignment="1">
      <alignment horizontal="center" vertical="center" wrapText="1"/>
    </xf>
    <xf numFmtId="0" fontId="14" fillId="0" borderId="1" xfId="0" applyFont="1" applyBorder="1" applyAlignment="1">
      <alignment horizontal="center"/>
    </xf>
    <xf numFmtId="0" fontId="14" fillId="0" borderId="1" xfId="0" applyFont="1" applyFill="1" applyBorder="1" applyAlignment="1">
      <alignment horizontal="center"/>
    </xf>
    <xf numFmtId="0" fontId="14" fillId="0"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4" fillId="0" borderId="2" xfId="0" applyFont="1" applyFill="1" applyBorder="1" applyAlignment="1">
      <alignment horizontal="left"/>
    </xf>
    <xf numFmtId="0" fontId="14" fillId="0" borderId="3" xfId="0" applyFont="1" applyFill="1" applyBorder="1" applyAlignment="1">
      <alignment horizontal="left"/>
    </xf>
    <xf numFmtId="0" fontId="13" fillId="0" borderId="1" xfId="0" applyNumberFormat="1" applyFont="1" applyBorder="1" applyAlignment="1">
      <alignment horizontal="left"/>
    </xf>
    <xf numFmtId="0" fontId="14" fillId="0" borderId="1" xfId="0" applyFont="1" applyBorder="1" applyAlignment="1">
      <alignment horizontal="left"/>
    </xf>
    <xf numFmtId="0" fontId="14" fillId="0" borderId="1" xfId="0" applyFont="1" applyBorder="1" applyAlignment="1">
      <alignment horizontal="left" wrapText="1"/>
    </xf>
    <xf numFmtId="0" fontId="13" fillId="0" borderId="1" xfId="0" applyNumberFormat="1" applyFont="1" applyFill="1" applyBorder="1" applyAlignment="1">
      <alignment horizontal="left" vertical="center" wrapText="1"/>
    </xf>
    <xf numFmtId="0" fontId="13" fillId="0" borderId="2" xfId="0" applyNumberFormat="1" applyFont="1" applyFill="1" applyBorder="1" applyAlignment="1">
      <alignment horizontal="left"/>
    </xf>
    <xf numFmtId="0" fontId="13" fillId="0" borderId="4" xfId="0" applyNumberFormat="1" applyFont="1" applyFill="1" applyBorder="1" applyAlignment="1">
      <alignment horizontal="left"/>
    </xf>
    <xf numFmtId="0" fontId="14" fillId="0" borderId="1" xfId="0" applyFont="1" applyFill="1" applyBorder="1" applyAlignment="1">
      <alignment horizontal="left"/>
    </xf>
    <xf numFmtId="0" fontId="13" fillId="0" borderId="1" xfId="0" applyNumberFormat="1" applyFont="1" applyFill="1" applyBorder="1" applyAlignment="1">
      <alignment horizontal="left"/>
    </xf>
    <xf numFmtId="0" fontId="13" fillId="0" borderId="1" xfId="0" applyNumberFormat="1" applyFont="1" applyFill="1" applyBorder="1" applyAlignment="1">
      <alignment horizontal="left" wrapText="1"/>
    </xf>
    <xf numFmtId="0" fontId="13" fillId="0" borderId="2" xfId="0" applyNumberFormat="1" applyFont="1" applyFill="1" applyBorder="1" applyAlignment="1">
      <alignment horizontal="left" wrapText="1"/>
    </xf>
    <xf numFmtId="0" fontId="13" fillId="0" borderId="4" xfId="0" applyNumberFormat="1" applyFont="1" applyFill="1" applyBorder="1" applyAlignment="1">
      <alignment horizontal="left" wrapText="1"/>
    </xf>
    <xf numFmtId="0" fontId="0" fillId="0" borderId="0" xfId="0"/>
    <xf numFmtId="0" fontId="13" fillId="0" borderId="1" xfId="0" applyNumberFormat="1" applyFont="1" applyBorder="1" applyAlignment="1">
      <alignment horizontal="center"/>
    </xf>
    <xf numFmtId="0" fontId="13" fillId="5" borderId="1" xfId="0" applyNumberFormat="1" applyFont="1" applyFill="1" applyBorder="1" applyAlignment="1">
      <alignment horizontal="left"/>
    </xf>
  </cellXfs>
  <cellStyles count="3">
    <cellStyle name="Eingabe" xfId="2" builtinId="20"/>
    <cellStyle name="Gut" xfId="1" builtinId="26"/>
    <cellStyle name="Standard" xfId="0" builtinId="0"/>
  </cellStyles>
  <dxfs count="0"/>
  <tableStyles count="0" defaultTableStyle="TableStyleMedium2" defaultPivotStyle="PivotStyleLight16"/>
  <colors>
    <mruColors>
      <color rgb="FF009900"/>
      <color rgb="FFF0720A"/>
      <color rgb="FF5A2781"/>
      <color rgb="FFD07AC0"/>
      <color rgb="FFE20000"/>
      <color rgb="FFF9DD0F"/>
      <color rgb="FFF4EE00"/>
      <color rgb="FFFDDE87"/>
      <color rgb="FFC65EB2"/>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DB9218"/>
  <sheetViews>
    <sheetView tabSelected="1" zoomScale="90" zoomScaleNormal="90" workbookViewId="0">
      <selection activeCell="A91" sqref="A89:XFD91"/>
    </sheetView>
  </sheetViews>
  <sheetFormatPr baseColWidth="10" defaultRowHeight="15" x14ac:dyDescent="0.25"/>
  <cols>
    <col min="2" max="2" width="34.42578125" customWidth="1"/>
    <col min="3" max="3" width="22.42578125" customWidth="1"/>
    <col min="4" max="4" width="18.7109375" customWidth="1"/>
    <col min="5" max="5" width="14.5703125" customWidth="1"/>
    <col min="6" max="6" width="21.85546875" customWidth="1"/>
    <col min="7" max="7" width="17.140625" customWidth="1"/>
    <col min="8" max="8" width="18.5703125" customWidth="1"/>
    <col min="9" max="9" width="15.85546875" customWidth="1"/>
    <col min="10" max="10" width="18.5703125" customWidth="1"/>
    <col min="11" max="11" width="24.42578125" customWidth="1"/>
    <col min="12" max="12" width="20.28515625" customWidth="1"/>
    <col min="13" max="13" width="18.140625" bestFit="1" customWidth="1"/>
    <col min="14" max="14" width="40.42578125" customWidth="1"/>
    <col min="15" max="15" width="18.42578125" customWidth="1"/>
    <col min="16" max="16" width="10.140625" customWidth="1"/>
    <col min="17" max="17" width="13.28515625" customWidth="1"/>
    <col min="18" max="18" width="28.5703125" customWidth="1"/>
    <col min="19" max="19" width="16.140625" customWidth="1"/>
    <col min="20" max="20" width="14.5703125" bestFit="1" customWidth="1"/>
    <col min="21" max="21" width="18.42578125" customWidth="1"/>
    <col min="22" max="22" width="17.7109375" customWidth="1"/>
    <col min="23" max="24" width="15.28515625" customWidth="1"/>
    <col min="25" max="25" width="25.42578125" customWidth="1"/>
    <col min="26" max="26" width="13" customWidth="1"/>
    <col min="27" max="27" width="11" customWidth="1"/>
    <col min="57" max="57" width="12" bestFit="1" customWidth="1"/>
    <col min="58" max="62" width="12" style="8" customWidth="1"/>
    <col min="63" max="63" width="12" bestFit="1" customWidth="1"/>
    <col min="65" max="65" width="12" bestFit="1" customWidth="1"/>
    <col min="66" max="66" width="13" bestFit="1" customWidth="1"/>
    <col min="67" max="67" width="12.28515625" bestFit="1" customWidth="1"/>
    <col min="70" max="70" width="13.7109375" customWidth="1"/>
    <col min="71" max="80" width="13.7109375" style="14" customWidth="1"/>
    <col min="81" max="81" width="11.85546875" customWidth="1"/>
    <col min="82" max="82" width="25.7109375" customWidth="1"/>
    <col min="83" max="83" width="14.28515625" customWidth="1"/>
    <col min="84" max="84" width="19.85546875" customWidth="1"/>
    <col min="85" max="85" width="12.42578125" customWidth="1"/>
    <col min="86" max="86" width="14.140625" customWidth="1"/>
    <col min="87" max="88" width="14.42578125" customWidth="1"/>
    <col min="89" max="89" width="15.5703125" customWidth="1"/>
    <col min="90" max="90" width="23.28515625" customWidth="1"/>
    <col min="91" max="91" width="23.7109375" customWidth="1"/>
    <col min="92" max="92" width="12" bestFit="1" customWidth="1"/>
    <col min="93" max="93" width="12.7109375" style="14" bestFit="1" customWidth="1"/>
    <col min="94" max="96" width="11.42578125" style="14"/>
    <col min="97" max="97" width="12.7109375" style="14" bestFit="1" customWidth="1"/>
    <col min="98" max="98" width="12" style="14" bestFit="1" customWidth="1"/>
    <col min="99" max="99" width="11.42578125" style="14"/>
    <col min="100" max="100" width="12.7109375" style="14" bestFit="1" customWidth="1"/>
  </cols>
  <sheetData>
    <row r="1" spans="2:67" x14ac:dyDescent="0.25">
      <c r="V1" s="10"/>
      <c r="X1" s="19"/>
      <c r="Y1" s="19"/>
      <c r="BF1"/>
      <c r="BK1" s="8"/>
    </row>
    <row r="2" spans="2:67" x14ac:dyDescent="0.25">
      <c r="B2" s="134" t="s">
        <v>78</v>
      </c>
      <c r="D2" s="11"/>
      <c r="F2" s="11"/>
      <c r="G2" s="11"/>
      <c r="O2" s="34"/>
      <c r="P2" s="34"/>
      <c r="Q2" s="28"/>
      <c r="R2" s="28"/>
      <c r="S2" s="15"/>
      <c r="T2" s="39"/>
      <c r="U2" s="28"/>
      <c r="V2" s="28"/>
      <c r="X2" s="19"/>
      <c r="AD2" s="13"/>
      <c r="AE2" s="13"/>
      <c r="AF2" s="13"/>
      <c r="BF2"/>
      <c r="BK2" s="8"/>
    </row>
    <row r="3" spans="2:67" s="101" customFormat="1" x14ac:dyDescent="0.25">
      <c r="S3" s="15"/>
      <c r="AD3" s="13"/>
      <c r="AE3" s="13"/>
      <c r="AF3" s="13"/>
    </row>
    <row r="4" spans="2:67" s="101" customFormat="1" x14ac:dyDescent="0.25">
      <c r="B4" s="107" t="s">
        <v>119</v>
      </c>
      <c r="C4" s="11"/>
      <c r="S4" s="15"/>
      <c r="AD4" s="13"/>
      <c r="AE4" s="13"/>
      <c r="AF4" s="13"/>
    </row>
    <row r="5" spans="2:67" s="101" customFormat="1" ht="18.75" x14ac:dyDescent="0.35">
      <c r="B5" s="107" t="s">
        <v>57</v>
      </c>
      <c r="S5" s="15"/>
      <c r="AD5" s="13"/>
      <c r="AE5" s="13"/>
      <c r="AF5" s="13"/>
    </row>
    <row r="6" spans="2:67" s="101" customFormat="1" x14ac:dyDescent="0.25">
      <c r="B6" s="107" t="s">
        <v>118</v>
      </c>
      <c r="S6" s="15"/>
      <c r="AD6" s="13"/>
      <c r="AE6" s="13"/>
      <c r="AF6" s="13"/>
    </row>
    <row r="7" spans="2:67" s="101" customFormat="1" ht="18.75" x14ac:dyDescent="0.35">
      <c r="B7" s="107" t="s">
        <v>111</v>
      </c>
      <c r="S7" s="15"/>
      <c r="AD7" s="13"/>
      <c r="AE7" s="13"/>
      <c r="AF7" s="13"/>
    </row>
    <row r="8" spans="2:67" s="101" customFormat="1" x14ac:dyDescent="0.25">
      <c r="B8" s="107" t="s">
        <v>62</v>
      </c>
      <c r="S8" s="15"/>
      <c r="AD8" s="13"/>
      <c r="AE8" s="13"/>
      <c r="AF8" s="13"/>
    </row>
    <row r="9" spans="2:67" s="101" customFormat="1" x14ac:dyDescent="0.25">
      <c r="B9" s="45" t="s">
        <v>114</v>
      </c>
      <c r="S9" s="15"/>
      <c r="AD9" s="13"/>
      <c r="AE9" s="13"/>
      <c r="AF9" s="13"/>
    </row>
    <row r="10" spans="2:67" x14ac:dyDescent="0.25">
      <c r="B10" s="45" t="s">
        <v>115</v>
      </c>
      <c r="C10" s="101"/>
      <c r="D10" s="11"/>
      <c r="E10" s="11"/>
      <c r="F10" s="11"/>
      <c r="G10" s="11"/>
      <c r="O10" s="34"/>
      <c r="P10" s="34"/>
      <c r="Q10" s="28"/>
      <c r="T10" s="39"/>
      <c r="U10" s="28"/>
      <c r="V10" s="28"/>
      <c r="X10" s="19"/>
      <c r="AD10" s="13"/>
      <c r="AE10" s="13"/>
      <c r="AF10" s="13"/>
      <c r="BF10"/>
      <c r="BK10" s="8"/>
    </row>
    <row r="11" spans="2:67" s="141" customFormat="1" x14ac:dyDescent="0.25">
      <c r="B11" s="45" t="s">
        <v>116</v>
      </c>
      <c r="AD11" s="13"/>
      <c r="AE11" s="13"/>
      <c r="AF11" s="13"/>
    </row>
    <row r="12" spans="2:67" s="101" customFormat="1" x14ac:dyDescent="0.25">
      <c r="AD12" s="13"/>
      <c r="AE12" s="13"/>
      <c r="AF12" s="13"/>
    </row>
    <row r="13" spans="2:67" s="101" customFormat="1" x14ac:dyDescent="0.25">
      <c r="B13" s="134" t="s">
        <v>55</v>
      </c>
      <c r="E13" s="11"/>
      <c r="AD13" s="13"/>
      <c r="AE13" s="13"/>
      <c r="AF13" s="13"/>
    </row>
    <row r="14" spans="2:67" x14ac:dyDescent="0.25">
      <c r="B14" s="27"/>
      <c r="C14" s="11"/>
      <c r="D14" s="11"/>
      <c r="E14" s="11"/>
      <c r="I14" s="27"/>
      <c r="O14" s="40"/>
      <c r="P14" s="40"/>
      <c r="Q14" s="40"/>
      <c r="R14" s="40"/>
      <c r="T14" s="39"/>
      <c r="U14" s="20"/>
      <c r="X14" s="19"/>
      <c r="AD14" s="13"/>
      <c r="AE14" s="13"/>
      <c r="AF14" s="13"/>
      <c r="BF14"/>
      <c r="BK14" s="8"/>
      <c r="BO14" s="6"/>
    </row>
    <row r="15" spans="2:67" s="40" customFormat="1" ht="18.75" x14ac:dyDescent="0.35">
      <c r="B15" s="46" t="s">
        <v>79</v>
      </c>
      <c r="C15" s="49">
        <v>3</v>
      </c>
      <c r="H15" s="27"/>
      <c r="U15" s="20"/>
      <c r="AD15" s="13"/>
      <c r="AE15" s="13"/>
      <c r="AF15" s="13"/>
      <c r="BO15" s="6"/>
    </row>
    <row r="16" spans="2:67" ht="18.75" customHeight="1" x14ac:dyDescent="0.35">
      <c r="B16" s="109" t="s">
        <v>7</v>
      </c>
      <c r="C16" s="49">
        <v>10</v>
      </c>
      <c r="D16" s="11"/>
      <c r="N16" s="45"/>
      <c r="O16" s="40"/>
      <c r="P16" s="40"/>
      <c r="Q16" s="40"/>
      <c r="R16" s="40"/>
      <c r="S16" s="23"/>
      <c r="T16" s="39"/>
      <c r="U16" s="18"/>
      <c r="V16" s="4"/>
      <c r="X16" s="19"/>
      <c r="AD16" s="13"/>
      <c r="AE16" s="13"/>
      <c r="AF16" s="13"/>
      <c r="BF16"/>
      <c r="BK16" s="8"/>
      <c r="BO16" s="6"/>
    </row>
    <row r="17" spans="2:67" s="101" customFormat="1" ht="18.75" customHeight="1" x14ac:dyDescent="0.25">
      <c r="B17" s="109" t="s">
        <v>56</v>
      </c>
      <c r="C17" s="49">
        <v>15</v>
      </c>
      <c r="D17" s="45" t="s">
        <v>58</v>
      </c>
      <c r="N17" s="45"/>
      <c r="U17" s="18"/>
      <c r="V17" s="4"/>
      <c r="AD17" s="13"/>
      <c r="AE17" s="13"/>
      <c r="AF17" s="13"/>
      <c r="BO17" s="6"/>
    </row>
    <row r="18" spans="2:67" s="101" customFormat="1" x14ac:dyDescent="0.25">
      <c r="B18" s="132"/>
      <c r="D18" s="45"/>
      <c r="N18" s="45"/>
      <c r="U18" s="18"/>
      <c r="V18" s="4"/>
      <c r="AD18" s="13"/>
      <c r="AE18" s="13"/>
      <c r="AF18" s="13"/>
      <c r="BO18" s="6"/>
    </row>
    <row r="19" spans="2:67" s="101" customFormat="1" ht="18.75" customHeight="1" x14ac:dyDescent="0.35">
      <c r="B19" s="135" t="s">
        <v>73</v>
      </c>
      <c r="C19" s="121">
        <v>0.15</v>
      </c>
      <c r="D19" s="45"/>
      <c r="N19" s="45"/>
      <c r="U19" s="18"/>
      <c r="V19" s="4"/>
      <c r="AD19" s="13"/>
      <c r="AE19" s="13"/>
      <c r="AF19" s="13"/>
      <c r="BO19" s="6"/>
    </row>
    <row r="20" spans="2:67" s="101" customFormat="1" ht="18.75" customHeight="1" x14ac:dyDescent="0.25">
      <c r="B20" s="135" t="s">
        <v>74</v>
      </c>
      <c r="C20" s="49">
        <v>0.2</v>
      </c>
      <c r="D20" s="45"/>
      <c r="N20" s="45"/>
      <c r="U20" s="18"/>
      <c r="V20" s="4"/>
      <c r="AD20" s="13"/>
      <c r="AE20" s="13"/>
      <c r="AF20" s="13"/>
      <c r="BO20" s="6"/>
    </row>
    <row r="21" spans="2:67" s="101" customFormat="1" ht="18.75" customHeight="1" x14ac:dyDescent="0.35">
      <c r="B21" s="142" t="s">
        <v>113</v>
      </c>
      <c r="C21" s="49">
        <v>1</v>
      </c>
      <c r="D21" s="45"/>
      <c r="N21" s="45"/>
      <c r="U21" s="18"/>
      <c r="V21" s="4"/>
      <c r="AD21" s="13"/>
      <c r="AE21" s="13"/>
      <c r="AF21" s="13"/>
      <c r="BO21" s="6"/>
    </row>
    <row r="22" spans="2:67" s="101" customFormat="1" x14ac:dyDescent="0.25">
      <c r="B22" s="132"/>
      <c r="D22" s="45"/>
      <c r="N22" s="45"/>
      <c r="U22" s="18"/>
      <c r="V22" s="4"/>
      <c r="AD22" s="13"/>
      <c r="AE22" s="13"/>
      <c r="AF22" s="13"/>
      <c r="BO22" s="6"/>
    </row>
    <row r="23" spans="2:67" s="101" customFormat="1" x14ac:dyDescent="0.25">
      <c r="B23" s="133" t="s">
        <v>71</v>
      </c>
      <c r="D23" s="45"/>
      <c r="N23" s="45"/>
      <c r="U23" s="18"/>
      <c r="V23" s="4"/>
      <c r="AD23" s="13"/>
      <c r="AE23" s="13"/>
      <c r="AF23" s="13"/>
      <c r="BO23" s="6"/>
    </row>
    <row r="24" spans="2:67" s="101" customFormat="1" x14ac:dyDescent="0.25">
      <c r="B24" s="133" t="s">
        <v>110</v>
      </c>
      <c r="D24" s="45"/>
      <c r="N24" s="45"/>
      <c r="U24" s="18"/>
      <c r="V24" s="4"/>
      <c r="AD24" s="13"/>
      <c r="AE24" s="13"/>
      <c r="AF24" s="13"/>
      <c r="BO24" s="6"/>
    </row>
    <row r="25" spans="2:67" s="101" customFormat="1" x14ac:dyDescent="0.25">
      <c r="B25" s="66"/>
      <c r="C25" s="66"/>
      <c r="E25" s="45"/>
      <c r="N25" s="45"/>
      <c r="U25" s="18"/>
      <c r="V25" s="4"/>
      <c r="AD25" s="13"/>
      <c r="AE25" s="13"/>
      <c r="AF25" s="13"/>
      <c r="BO25" s="6"/>
    </row>
    <row r="26" spans="2:67" s="101" customFormat="1" ht="18.75" hidden="1" customHeight="1" x14ac:dyDescent="0.25">
      <c r="B26" s="58" t="s">
        <v>23</v>
      </c>
      <c r="C26" s="120"/>
      <c r="D26" s="120"/>
      <c r="E26" s="120"/>
      <c r="F26" s="120"/>
      <c r="N26" s="45"/>
      <c r="U26" s="18"/>
      <c r="V26" s="4"/>
      <c r="AD26" s="13"/>
      <c r="AE26" s="13"/>
      <c r="AF26" s="13"/>
      <c r="BO26" s="6"/>
    </row>
    <row r="27" spans="2:67" s="101" customFormat="1" ht="18.75" hidden="1" customHeight="1" x14ac:dyDescent="0.35">
      <c r="B27" s="59" t="s">
        <v>24</v>
      </c>
      <c r="C27" s="121" t="s">
        <v>25</v>
      </c>
      <c r="D27" s="121" t="s">
        <v>26</v>
      </c>
      <c r="E27" s="121" t="s">
        <v>27</v>
      </c>
      <c r="F27" s="121" t="s">
        <v>28</v>
      </c>
      <c r="N27" s="45"/>
      <c r="U27" s="18"/>
      <c r="V27" s="4"/>
      <c r="AD27" s="13"/>
      <c r="AE27" s="13"/>
      <c r="AF27" s="13"/>
      <c r="BO27" s="6"/>
    </row>
    <row r="28" spans="2:67" s="101" customFormat="1" ht="18.75" hidden="1" customHeight="1" x14ac:dyDescent="0.25">
      <c r="B28" s="114">
        <f>0.839*1.06/1</f>
        <v>0.88934000000000002</v>
      </c>
      <c r="C28" s="122">
        <f>0.0138*0.7/1.4</f>
        <v>6.899999999999999E-3</v>
      </c>
      <c r="D28" s="114">
        <f>1-(wblood+C28+E28+F28)</f>
        <v>8.9398709677419252E-2</v>
      </c>
      <c r="E28" s="114">
        <f>0.007*1.06/0.93</f>
        <v>7.9784946236559143E-3</v>
      </c>
      <c r="F28" s="114">
        <f>(0.014-E28)*1.06/1</f>
        <v>6.3827956989247316E-3</v>
      </c>
      <c r="N28" s="45"/>
      <c r="U28" s="18"/>
      <c r="V28" s="4"/>
      <c r="AD28" s="13"/>
      <c r="AE28" s="13"/>
      <c r="AF28" s="13"/>
      <c r="BO28" s="6"/>
    </row>
    <row r="29" spans="2:67" s="101" customFormat="1" ht="18.75" hidden="1" customHeight="1" x14ac:dyDescent="0.25">
      <c r="B29" s="120"/>
      <c r="C29" s="120"/>
      <c r="D29" s="123"/>
      <c r="E29" s="120"/>
      <c r="F29" s="120"/>
      <c r="N29" s="45"/>
      <c r="U29" s="18"/>
      <c r="V29" s="4"/>
      <c r="AD29" s="13"/>
      <c r="AE29" s="13"/>
      <c r="AF29" s="13"/>
      <c r="BO29" s="6"/>
    </row>
    <row r="30" spans="2:67" s="101" customFormat="1" ht="18.75" hidden="1" customHeight="1" x14ac:dyDescent="0.25">
      <c r="B30" s="124" t="s">
        <v>37</v>
      </c>
      <c r="C30" s="2"/>
      <c r="D30" s="2"/>
      <c r="E30" s="2"/>
      <c r="F30" s="2"/>
      <c r="N30" s="45"/>
      <c r="U30" s="18"/>
      <c r="V30" s="4"/>
      <c r="AD30" s="13"/>
      <c r="AE30" s="13"/>
      <c r="AF30" s="13"/>
      <c r="BO30" s="6"/>
    </row>
    <row r="31" spans="2:67" s="101" customFormat="1" ht="18.75" hidden="1" customHeight="1" x14ac:dyDescent="0.25">
      <c r="B31" s="121" t="s">
        <v>40</v>
      </c>
      <c r="C31" s="121" t="s">
        <v>38</v>
      </c>
      <c r="D31" s="121" t="s">
        <v>39</v>
      </c>
      <c r="E31" s="121" t="s">
        <v>28</v>
      </c>
      <c r="F31" s="2"/>
      <c r="N31" s="45"/>
      <c r="U31" s="18"/>
      <c r="V31" s="4"/>
      <c r="AD31" s="13"/>
      <c r="AE31" s="13"/>
      <c r="AF31" s="13"/>
      <c r="BO31" s="6"/>
    </row>
    <row r="32" spans="2:67" s="101" customFormat="1" ht="18.75" hidden="1" customHeight="1" x14ac:dyDescent="0.25">
      <c r="B32" s="114">
        <v>0.73</v>
      </c>
      <c r="C32" s="114">
        <f>1-B32-D32-E32</f>
        <v>0.20500000000000002</v>
      </c>
      <c r="D32" s="114">
        <v>1.9E-2</v>
      </c>
      <c r="E32" s="114">
        <v>4.5999999999999999E-2</v>
      </c>
      <c r="F32" s="2"/>
      <c r="N32" s="45"/>
      <c r="U32" s="18"/>
      <c r="V32" s="4"/>
      <c r="AD32" s="13"/>
      <c r="AE32" s="13"/>
      <c r="AF32" s="13"/>
      <c r="BO32" s="6"/>
    </row>
    <row r="33" spans="2:106" hidden="1" x14ac:dyDescent="0.25">
      <c r="B33" s="125"/>
      <c r="C33" s="125"/>
      <c r="D33" s="2"/>
      <c r="E33" s="2"/>
      <c r="F33" s="2"/>
      <c r="N33" s="60"/>
      <c r="T33" s="39"/>
      <c r="U33" s="13"/>
      <c r="V33" s="16"/>
      <c r="BF33"/>
      <c r="BK33" s="8"/>
      <c r="BO33" s="6"/>
    </row>
    <row r="34" spans="2:106" ht="18.75" hidden="1" x14ac:dyDescent="0.35">
      <c r="B34" s="174" t="s">
        <v>8</v>
      </c>
      <c r="C34" s="175"/>
      <c r="D34" s="126">
        <v>1.4999999999999999E-2</v>
      </c>
      <c r="E34" s="124" t="s">
        <v>9</v>
      </c>
      <c r="F34" s="2"/>
      <c r="N34" s="45"/>
      <c r="AA34" s="19"/>
      <c r="BF34"/>
      <c r="BK34" s="8"/>
      <c r="BO34" s="6"/>
    </row>
    <row r="35" spans="2:106" ht="15" hidden="1" customHeight="1" x14ac:dyDescent="0.25">
      <c r="B35" s="174" t="s">
        <v>3</v>
      </c>
      <c r="C35" s="175"/>
      <c r="D35" s="127">
        <v>1.03</v>
      </c>
      <c r="E35" s="43" t="s">
        <v>4</v>
      </c>
      <c r="F35" s="2"/>
      <c r="G35" s="37"/>
      <c r="N35" s="45"/>
      <c r="AA35" s="6"/>
      <c r="BF35" s="6"/>
      <c r="BG35" s="6"/>
      <c r="BH35" s="6"/>
      <c r="BI35" s="6"/>
      <c r="BJ35" s="6"/>
      <c r="BK35" s="6"/>
      <c r="BO35" s="7"/>
      <c r="BP35" s="7"/>
    </row>
    <row r="36" spans="2:106" ht="15" hidden="1" customHeight="1" x14ac:dyDescent="0.25">
      <c r="B36" s="178" t="s">
        <v>0</v>
      </c>
      <c r="C36" s="178"/>
      <c r="D36" s="128">
        <v>0.15</v>
      </c>
      <c r="E36" s="42" t="s">
        <v>33</v>
      </c>
      <c r="F36" s="2"/>
      <c r="G36" s="37"/>
      <c r="AA36" s="19"/>
      <c r="BF36" s="6"/>
      <c r="BG36" s="6"/>
      <c r="BH36" s="6"/>
      <c r="BI36" s="6"/>
      <c r="BJ36" s="6"/>
      <c r="BK36" s="6"/>
      <c r="BO36" s="7"/>
      <c r="BP36" s="7"/>
    </row>
    <row r="37" spans="2:106" hidden="1" x14ac:dyDescent="0.25">
      <c r="B37" s="178" t="s">
        <v>1</v>
      </c>
      <c r="C37" s="178"/>
      <c r="D37" s="128">
        <v>0.5</v>
      </c>
      <c r="E37" s="42" t="s">
        <v>33</v>
      </c>
      <c r="F37" s="2"/>
      <c r="G37" s="37"/>
      <c r="O37" s="13"/>
      <c r="P37" s="22"/>
      <c r="Q37" s="22"/>
      <c r="R37" s="9"/>
      <c r="BF37" s="6"/>
      <c r="BG37" s="6"/>
      <c r="BH37" s="6"/>
      <c r="BI37" s="6"/>
      <c r="BJ37" s="6"/>
      <c r="BK37" s="6"/>
      <c r="BL37" s="6"/>
    </row>
    <row r="38" spans="2:106" hidden="1" x14ac:dyDescent="0.25">
      <c r="B38" s="125"/>
      <c r="C38" s="125"/>
      <c r="D38" s="2"/>
      <c r="E38" s="2"/>
      <c r="F38" s="2"/>
      <c r="G38" s="37"/>
      <c r="N38" s="22"/>
      <c r="O38" s="22"/>
      <c r="P38" s="22"/>
      <c r="Q38" s="22"/>
      <c r="R38" s="13"/>
      <c r="S38" s="13"/>
      <c r="BF38"/>
      <c r="BK38" s="8"/>
      <c r="BL38" s="8"/>
      <c r="BM38" s="8"/>
      <c r="BN38" s="8"/>
      <c r="BO38" s="8"/>
      <c r="BP38" s="8"/>
    </row>
    <row r="39" spans="2:106" ht="15" hidden="1" customHeight="1" x14ac:dyDescent="0.25">
      <c r="B39" s="177" t="s">
        <v>2</v>
      </c>
      <c r="C39" s="177"/>
      <c r="D39" s="127">
        <v>0.01</v>
      </c>
      <c r="E39" s="43" t="s">
        <v>54</v>
      </c>
      <c r="F39" s="2"/>
      <c r="G39" s="37"/>
      <c r="I39" s="37"/>
      <c r="J39" s="37"/>
      <c r="S39" s="13"/>
      <c r="T39" s="21"/>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22"/>
      <c r="BN39" s="13"/>
      <c r="BO39" s="13"/>
      <c r="BP39" s="13"/>
      <c r="BQ39" s="13"/>
      <c r="BR39" s="13"/>
      <c r="BS39" s="13"/>
      <c r="BT39" s="13"/>
      <c r="BU39" s="13"/>
      <c r="BV39" s="13"/>
      <c r="BW39" s="13"/>
      <c r="BX39" s="13"/>
      <c r="BY39" s="13"/>
      <c r="BZ39" s="13"/>
      <c r="CA39" s="13"/>
      <c r="CB39" s="13"/>
      <c r="CC39" s="22"/>
      <c r="CD39" s="22"/>
      <c r="CE39" s="13"/>
      <c r="CF39" s="13"/>
      <c r="CG39" s="22"/>
      <c r="CH39" s="13"/>
      <c r="CI39" s="13"/>
      <c r="CJ39" s="13"/>
      <c r="CK39" s="13"/>
      <c r="CL39" s="13"/>
      <c r="CM39" s="13"/>
      <c r="CN39" s="22"/>
      <c r="CP39" s="181"/>
      <c r="CQ39" s="181"/>
      <c r="CR39" s="181"/>
      <c r="CS39" s="181"/>
      <c r="CT39" s="181"/>
    </row>
    <row r="40" spans="2:106" ht="18.75" hidden="1" customHeight="1" x14ac:dyDescent="0.35">
      <c r="B40" s="176" t="s">
        <v>10</v>
      </c>
      <c r="C40" s="176"/>
      <c r="D40" s="122">
        <v>1.33E-3</v>
      </c>
      <c r="E40" s="124" t="s">
        <v>11</v>
      </c>
      <c r="F40" s="129"/>
      <c r="G40" s="13"/>
      <c r="H40" s="37"/>
      <c r="I40" s="45"/>
      <c r="J40" s="40"/>
      <c r="K40" s="40"/>
      <c r="S40" s="13"/>
      <c r="T40" s="21"/>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22"/>
      <c r="BO40" s="22"/>
      <c r="BP40" s="22"/>
      <c r="BQ40" s="22"/>
      <c r="BR40" s="22"/>
      <c r="BS40" s="22"/>
      <c r="BT40" s="13"/>
      <c r="BU40" s="13"/>
      <c r="BV40" s="13"/>
      <c r="BW40" s="13"/>
      <c r="BX40" s="13"/>
      <c r="BY40" s="13"/>
      <c r="BZ40" s="13"/>
      <c r="CA40" s="13"/>
      <c r="CB40" s="13"/>
      <c r="CC40" s="22"/>
      <c r="CD40" s="22"/>
      <c r="CE40" s="13"/>
      <c r="CF40" s="13"/>
      <c r="CG40" s="22"/>
      <c r="CH40" s="13"/>
      <c r="CI40" s="13"/>
      <c r="CJ40" s="13"/>
      <c r="CK40" s="13"/>
      <c r="CL40" s="13"/>
      <c r="CM40" s="13"/>
      <c r="CN40" s="22"/>
      <c r="CO40" s="181"/>
      <c r="CP40" s="181"/>
      <c r="CQ40" s="181"/>
      <c r="CR40" s="181"/>
      <c r="CT40" s="181"/>
      <c r="CU40" s="181"/>
      <c r="CX40" s="181"/>
      <c r="CY40" s="181"/>
      <c r="CZ40" s="181"/>
      <c r="DA40" s="181"/>
      <c r="DB40" s="181"/>
    </row>
    <row r="41" spans="2:106" ht="18.75" hidden="1" x14ac:dyDescent="0.35">
      <c r="B41" s="177" t="s">
        <v>12</v>
      </c>
      <c r="C41" s="177"/>
      <c r="D41" s="126">
        <v>510</v>
      </c>
      <c r="E41" s="124" t="s">
        <v>13</v>
      </c>
      <c r="F41" s="129"/>
      <c r="G41" s="13"/>
      <c r="H41" s="37"/>
      <c r="I41" s="45"/>
      <c r="J41" s="40"/>
      <c r="K41" s="40"/>
      <c r="S41" s="22"/>
      <c r="T41" s="32"/>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22"/>
      <c r="BO41" s="22"/>
      <c r="BP41" s="22"/>
      <c r="BQ41" s="22"/>
      <c r="BR41" s="22"/>
      <c r="BS41" s="22"/>
      <c r="BT41" s="13"/>
      <c r="BU41" s="13"/>
      <c r="BV41" s="13"/>
      <c r="BW41" s="13"/>
      <c r="BX41" s="13"/>
      <c r="BY41" s="13"/>
      <c r="BZ41" s="13"/>
      <c r="CA41" s="13"/>
      <c r="CB41" s="13"/>
      <c r="CC41" s="22"/>
      <c r="CD41" s="22"/>
      <c r="CE41" s="13"/>
      <c r="CF41" s="13"/>
      <c r="CG41" s="22"/>
      <c r="CH41" s="13"/>
      <c r="CI41" s="13"/>
      <c r="CJ41" s="13"/>
      <c r="CK41" s="13"/>
      <c r="CL41" s="13"/>
      <c r="CM41" s="13"/>
      <c r="CN41" s="22"/>
      <c r="CO41" s="181"/>
      <c r="CP41" s="181"/>
      <c r="CQ41" s="181"/>
      <c r="CR41" s="181"/>
      <c r="CT41" s="181"/>
      <c r="CU41" s="181"/>
      <c r="CX41" s="181"/>
      <c r="CY41" s="181"/>
      <c r="CZ41" s="181"/>
      <c r="DA41" s="181"/>
      <c r="DB41" s="181"/>
    </row>
    <row r="42" spans="2:106" hidden="1" x14ac:dyDescent="0.25">
      <c r="B42" s="2"/>
      <c r="C42" s="2"/>
      <c r="D42" s="2"/>
      <c r="E42" s="2"/>
      <c r="F42" s="2"/>
      <c r="J42" s="40"/>
      <c r="K42" s="40"/>
      <c r="O42" s="40"/>
      <c r="P42" s="40"/>
      <c r="Q42" s="40"/>
      <c r="R42" s="40"/>
      <c r="S42" s="24"/>
      <c r="T42" s="6"/>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row>
    <row r="43" spans="2:106" ht="16.5" hidden="1" x14ac:dyDescent="0.35">
      <c r="B43" s="179" t="s">
        <v>14</v>
      </c>
      <c r="C43" s="180"/>
      <c r="D43" s="128">
        <v>0.25900000000000001</v>
      </c>
      <c r="E43" s="130" t="s">
        <v>15</v>
      </c>
      <c r="F43" s="2"/>
      <c r="O43" s="40"/>
      <c r="P43" s="40"/>
      <c r="Q43" s="40"/>
      <c r="R43" s="40"/>
      <c r="S43" s="17"/>
      <c r="T43" s="25"/>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row>
    <row r="44" spans="2:106" ht="16.5" hidden="1" customHeight="1" x14ac:dyDescent="0.25">
      <c r="B44" s="2"/>
      <c r="C44" s="2"/>
      <c r="D44" s="2"/>
      <c r="E44" s="2"/>
      <c r="F44" s="2"/>
      <c r="I44" s="85"/>
      <c r="J44" s="85"/>
      <c r="K44" s="85"/>
      <c r="L44" s="104"/>
      <c r="M44" s="105"/>
      <c r="Q44" s="34"/>
      <c r="S44" s="17"/>
      <c r="T44" s="25"/>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row>
    <row r="45" spans="2:106" s="101" customFormat="1" ht="16.5" hidden="1" customHeight="1" x14ac:dyDescent="0.35">
      <c r="B45" s="168" t="s">
        <v>68</v>
      </c>
      <c r="C45" s="169"/>
      <c r="D45" s="121">
        <f>3.6*10^-7</f>
        <v>3.5999999999999999E-7</v>
      </c>
      <c r="E45" s="124" t="s">
        <v>101</v>
      </c>
      <c r="F45" s="2"/>
      <c r="I45" s="103"/>
      <c r="J45" s="103"/>
      <c r="K45" s="103"/>
      <c r="L45" s="87"/>
      <c r="M45" s="106"/>
      <c r="S45" s="17"/>
      <c r="T45" s="25"/>
    </row>
    <row r="46" spans="2:106" s="101" customFormat="1" ht="16.5" hidden="1" customHeight="1" x14ac:dyDescent="0.35">
      <c r="B46" s="168" t="s">
        <v>69</v>
      </c>
      <c r="C46" s="169"/>
      <c r="D46" s="121">
        <f>7.5*10^-6</f>
        <v>7.4999999999999993E-6</v>
      </c>
      <c r="E46" s="124" t="s">
        <v>53</v>
      </c>
      <c r="F46" s="2"/>
      <c r="I46" s="103"/>
      <c r="J46" s="103"/>
      <c r="K46" s="103"/>
      <c r="L46" s="87"/>
      <c r="M46" s="106"/>
      <c r="S46" s="17"/>
      <c r="T46" s="25"/>
    </row>
    <row r="47" spans="2:106" s="101" customFormat="1" ht="16.5" hidden="1" customHeight="1" x14ac:dyDescent="0.25">
      <c r="I47" s="103"/>
      <c r="J47" s="103"/>
      <c r="K47" s="103"/>
      <c r="L47" s="87"/>
      <c r="M47" s="106"/>
      <c r="S47" s="17"/>
      <c r="T47" s="25"/>
    </row>
    <row r="48" spans="2:106" s="101" customFormat="1" ht="16.5" hidden="1" customHeight="1" x14ac:dyDescent="0.25">
      <c r="I48" s="103"/>
      <c r="J48" s="103"/>
      <c r="K48" s="103"/>
      <c r="L48" s="87"/>
      <c r="M48" s="106"/>
      <c r="S48" s="17"/>
      <c r="T48" s="25"/>
    </row>
    <row r="49" spans="2:101" s="101" customFormat="1" ht="16.5" hidden="1" customHeight="1" x14ac:dyDescent="0.25">
      <c r="B49" s="131" t="s">
        <v>70</v>
      </c>
      <c r="C49" s="102"/>
      <c r="E49" s="50"/>
      <c r="I49" s="103"/>
      <c r="J49" s="103"/>
      <c r="K49" s="103"/>
      <c r="L49" s="87"/>
      <c r="M49" s="106"/>
      <c r="S49" s="17"/>
      <c r="T49" s="25"/>
    </row>
    <row r="50" spans="2:101" s="101" customFormat="1" ht="16.5" hidden="1" customHeight="1" x14ac:dyDescent="0.25">
      <c r="B50" s="65"/>
      <c r="C50" s="65"/>
      <c r="D50" s="6"/>
      <c r="E50"/>
      <c r="F50"/>
      <c r="G50"/>
      <c r="H50"/>
      <c r="I50"/>
      <c r="J50" s="103"/>
      <c r="K50" s="103"/>
      <c r="L50" s="87"/>
      <c r="M50" s="106"/>
      <c r="S50" s="17"/>
      <c r="T50" s="25"/>
    </row>
    <row r="51" spans="2:101" s="101" customFormat="1" ht="16.5" hidden="1" customHeight="1" x14ac:dyDescent="0.35">
      <c r="B51" s="171" t="s">
        <v>5</v>
      </c>
      <c r="C51" s="171"/>
      <c r="D51" s="44">
        <f>1/6*PI()*dhep^3</f>
        <v>1.231837852627255E-9</v>
      </c>
      <c r="E51" s="45" t="s">
        <v>6</v>
      </c>
      <c r="F51"/>
      <c r="G51"/>
      <c r="H51"/>
      <c r="I51"/>
      <c r="J51" s="103"/>
      <c r="K51" s="103"/>
      <c r="L51" s="87"/>
      <c r="M51" s="106"/>
      <c r="S51" s="17"/>
      <c r="T51" s="25"/>
    </row>
    <row r="52" spans="2:101" s="101" customFormat="1" ht="16.5" hidden="1" customHeight="1" x14ac:dyDescent="0.35">
      <c r="B52" s="171" t="s">
        <v>47</v>
      </c>
      <c r="C52" s="171"/>
      <c r="D52" s="47">
        <f>Lhep*10^6*(D34*1000)*Vsinglehep</f>
        <v>9.4235595725985011</v>
      </c>
      <c r="E52" s="48" t="s">
        <v>153</v>
      </c>
      <c r="F52" s="13"/>
      <c r="G52" s="13"/>
      <c r="H52" s="22"/>
      <c r="I52"/>
      <c r="J52" s="103"/>
      <c r="K52" s="103"/>
      <c r="L52" s="87"/>
      <c r="M52" s="106"/>
      <c r="S52" s="17"/>
      <c r="T52" s="25"/>
    </row>
    <row r="53" spans="2:101" s="101" customFormat="1" ht="16.5" hidden="1" customHeight="1" x14ac:dyDescent="0.35">
      <c r="B53" s="171" t="s">
        <v>41</v>
      </c>
      <c r="C53" s="171"/>
      <c r="D53" s="94">
        <f>J57</f>
        <v>0.2972062611452348</v>
      </c>
      <c r="E53" s="95" t="s">
        <v>46</v>
      </c>
      <c r="F53" s="13"/>
      <c r="G53" s="13"/>
      <c r="H53" s="22"/>
      <c r="I53" s="86" t="s">
        <v>42</v>
      </c>
      <c r="J53" s="103"/>
      <c r="K53" s="103"/>
      <c r="L53" s="87"/>
      <c r="M53" s="106"/>
      <c r="S53" s="17"/>
      <c r="T53" s="25"/>
    </row>
    <row r="54" spans="2:101" ht="16.5" hidden="1" x14ac:dyDescent="0.3">
      <c r="B54" s="143"/>
      <c r="C54" s="144"/>
      <c r="D54" s="144"/>
      <c r="F54" s="27"/>
      <c r="G54" s="27"/>
      <c r="H54" s="27"/>
      <c r="I54" s="89" t="s">
        <v>43</v>
      </c>
      <c r="J54" s="90">
        <f>(D34*1000)/D35*D36*D37</f>
        <v>1.0922330097087378</v>
      </c>
      <c r="K54" s="88"/>
      <c r="L54" s="88"/>
      <c r="M54" s="106"/>
      <c r="S54" s="17"/>
      <c r="T54" s="26"/>
      <c r="V54" s="22"/>
      <c r="W54" s="22"/>
      <c r="X54" s="39"/>
      <c r="Y54" s="39"/>
      <c r="Z54" s="39"/>
      <c r="AA54" s="39"/>
      <c r="AB54" s="39"/>
      <c r="AC54" s="39"/>
      <c r="AD54" s="39"/>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12"/>
    </row>
    <row r="55" spans="2:101" hidden="1" x14ac:dyDescent="0.25">
      <c r="B55" s="143"/>
      <c r="C55" s="144"/>
      <c r="D55" s="144"/>
      <c r="I55" s="91" t="s">
        <v>44</v>
      </c>
      <c r="J55" s="45"/>
      <c r="K55" s="83"/>
      <c r="L55" s="75"/>
      <c r="M55" s="75"/>
      <c r="S55" s="22"/>
      <c r="V55" s="22"/>
      <c r="W55" s="22"/>
      <c r="X55" s="39"/>
      <c r="Y55" s="39"/>
      <c r="Z55" s="39"/>
      <c r="AA55" s="39"/>
      <c r="AB55" s="39"/>
      <c r="AC55" s="39"/>
      <c r="AD55" s="39"/>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12"/>
    </row>
    <row r="56" spans="2:101" ht="16.5" hidden="1" customHeight="1" x14ac:dyDescent="0.25">
      <c r="I56" s="92" t="s">
        <v>45</v>
      </c>
      <c r="J56" s="92">
        <v>0.03</v>
      </c>
      <c r="K56" s="76"/>
      <c r="L56" s="73"/>
      <c r="M56" s="73"/>
      <c r="S56" s="34"/>
      <c r="T56" s="34"/>
      <c r="V56" s="22"/>
      <c r="W56" s="22"/>
      <c r="X56" s="39"/>
      <c r="Y56" s="13"/>
      <c r="Z56" s="13"/>
      <c r="AA56" s="13"/>
      <c r="AB56" s="13"/>
      <c r="AC56" s="13"/>
      <c r="AD56" s="13"/>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c r="CJ56" s="22"/>
      <c r="CK56" s="22"/>
      <c r="CL56" s="22"/>
      <c r="CM56" s="22"/>
      <c r="CN56" s="12"/>
      <c r="CO56"/>
      <c r="CW56" s="14"/>
    </row>
    <row r="57" spans="2:101" ht="15" hidden="1" customHeight="1" x14ac:dyDescent="0.3">
      <c r="I57" s="89" t="s">
        <v>43</v>
      </c>
      <c r="J57" s="90">
        <f>(dsin/2/10)^2*(D34*1000/D35)/(((D39/2+J56)/10)^2)</f>
        <v>0.2972062611452348</v>
      </c>
      <c r="K57" s="93"/>
      <c r="L57" s="77"/>
      <c r="M57" s="74"/>
      <c r="R57" s="15"/>
      <c r="V57" s="22"/>
      <c r="W57" s="22"/>
      <c r="X57" s="39"/>
      <c r="Y57" s="13"/>
      <c r="Z57" s="13"/>
      <c r="AA57" s="13"/>
      <c r="AB57" s="13"/>
      <c r="AC57" s="13"/>
      <c r="AD57" s="13"/>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12"/>
      <c r="CO57"/>
      <c r="CW57" s="14"/>
    </row>
    <row r="58" spans="2:101" hidden="1" x14ac:dyDescent="0.25">
      <c r="K58" s="78"/>
      <c r="M58" s="40"/>
      <c r="V58" s="22"/>
      <c r="W58" s="22"/>
      <c r="X58" s="39"/>
      <c r="Y58" s="13"/>
      <c r="Z58" s="13"/>
      <c r="AA58" s="13"/>
      <c r="AB58" s="13"/>
      <c r="AC58" s="13"/>
      <c r="AD58" s="13"/>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c r="CI58" s="22"/>
      <c r="CJ58" s="22"/>
      <c r="CK58" s="22"/>
      <c r="CL58" s="22"/>
      <c r="CM58" s="22"/>
      <c r="CN58" s="12"/>
      <c r="CO58"/>
      <c r="CW58" s="14"/>
    </row>
    <row r="59" spans="2:101" ht="18.75" hidden="1" x14ac:dyDescent="0.35">
      <c r="B59" s="170" t="s">
        <v>16</v>
      </c>
      <c r="C59" s="170"/>
      <c r="D59" s="51">
        <f>(((0.23*C17)-0.78)*(mbody/500)^-0.1)*24</f>
        <v>94.758789355142355</v>
      </c>
      <c r="E59" s="52" t="s">
        <v>17</v>
      </c>
      <c r="F59" s="39"/>
      <c r="G59" s="39"/>
      <c r="H59" s="39"/>
      <c r="M59" s="40"/>
      <c r="S59" s="32"/>
      <c r="T59" s="25"/>
      <c r="V59" s="22"/>
      <c r="W59" s="22"/>
      <c r="X59" s="39"/>
      <c r="Y59" s="39"/>
      <c r="Z59" s="39"/>
      <c r="AA59" s="39"/>
      <c r="AB59" s="39"/>
      <c r="AC59" s="39"/>
      <c r="AD59" s="39"/>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12"/>
    </row>
    <row r="60" spans="2:101" ht="18.75" hidden="1" x14ac:dyDescent="0.35">
      <c r="B60" s="170" t="s">
        <v>18</v>
      </c>
      <c r="C60" s="170"/>
      <c r="D60" s="51">
        <f>D59*D43</f>
        <v>24.54252644298187</v>
      </c>
      <c r="E60" s="53" t="s">
        <v>19</v>
      </c>
      <c r="F60" s="30"/>
      <c r="G60" s="39"/>
      <c r="H60" s="39"/>
      <c r="K60" s="40"/>
      <c r="L60" s="40"/>
      <c r="M60" s="40"/>
      <c r="T60" s="25"/>
      <c r="V60" s="22"/>
      <c r="W60" s="22"/>
      <c r="X60" s="39"/>
      <c r="Y60" s="39"/>
      <c r="Z60" s="39"/>
      <c r="AA60" s="39"/>
      <c r="AB60" s="39"/>
      <c r="AC60" s="39"/>
      <c r="AD60" s="39"/>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c r="CJ60" s="22"/>
      <c r="CK60" s="22"/>
      <c r="CL60" s="22"/>
      <c r="CM60" s="12"/>
    </row>
    <row r="61" spans="2:101" ht="18.75" hidden="1" x14ac:dyDescent="0.35">
      <c r="B61" s="170" t="s">
        <v>134</v>
      </c>
      <c r="C61" s="170"/>
      <c r="D61" s="81">
        <f>D60*1000/24</f>
        <v>1022.6052684575779</v>
      </c>
      <c r="E61" s="53" t="s">
        <v>133</v>
      </c>
      <c r="G61" s="39"/>
      <c r="H61" s="39"/>
      <c r="K61" s="40"/>
      <c r="L61" s="40"/>
      <c r="M61" s="40"/>
      <c r="T61" s="26"/>
      <c r="V61" s="22"/>
      <c r="W61" s="22"/>
      <c r="X61" s="39"/>
      <c r="Y61" s="39"/>
      <c r="Z61" s="39"/>
      <c r="AA61" s="39"/>
      <c r="AB61" s="39"/>
      <c r="AC61" s="39"/>
      <c r="AD61" s="39"/>
      <c r="AE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T61" s="22"/>
      <c r="BU61" s="22"/>
      <c r="BV61" s="22"/>
      <c r="BW61" s="22"/>
      <c r="BX61" s="22"/>
      <c r="BY61" s="22"/>
      <c r="BZ61" s="22"/>
      <c r="CA61" s="22"/>
      <c r="CB61" s="22"/>
      <c r="CC61" s="22"/>
      <c r="CD61" s="22"/>
      <c r="CE61" s="22"/>
      <c r="CF61" s="22"/>
      <c r="CG61" s="22"/>
      <c r="CH61" s="22"/>
      <c r="CI61" s="22"/>
      <c r="CJ61" s="22"/>
      <c r="CK61" s="22"/>
      <c r="CL61" s="22"/>
      <c r="CM61" s="12"/>
    </row>
    <row r="62" spans="2:101" hidden="1" x14ac:dyDescent="0.25">
      <c r="G62" s="39"/>
      <c r="H62" s="39"/>
      <c r="L62" s="34"/>
      <c r="U62" s="22"/>
      <c r="V62" s="22"/>
      <c r="W62" s="22"/>
      <c r="X62" s="39"/>
      <c r="Y62" s="39"/>
      <c r="Z62" s="39"/>
      <c r="AA62" s="39"/>
      <c r="AB62" s="39"/>
      <c r="AC62" s="39"/>
      <c r="AD62" s="39"/>
      <c r="AE62" s="22"/>
      <c r="AL62" s="31"/>
      <c r="AM62" s="31"/>
      <c r="AN62" s="31"/>
      <c r="AO62" s="31"/>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5"/>
      <c r="CK62" s="14"/>
      <c r="CL62" s="14"/>
      <c r="CM62" s="14"/>
      <c r="CN62" s="14"/>
      <c r="CS62"/>
      <c r="CT62"/>
      <c r="CU62"/>
      <c r="CV62"/>
    </row>
    <row r="63" spans="2:101" ht="31.5" hidden="1" customHeight="1" x14ac:dyDescent="0.25">
      <c r="B63" s="172" t="s">
        <v>52</v>
      </c>
      <c r="C63" s="172"/>
      <c r="D63" s="56">
        <f>Vsinliver/((dsin/10/2)^2*PI())</f>
        <v>378414.76463299867</v>
      </c>
      <c r="E63" s="57" t="s">
        <v>21</v>
      </c>
      <c r="I63" s="33"/>
      <c r="L63" s="34"/>
      <c r="W63" s="11"/>
      <c r="X63" s="39"/>
      <c r="Y63" s="39"/>
      <c r="Z63" s="39"/>
      <c r="AA63" s="39"/>
      <c r="AB63" s="39"/>
      <c r="AC63" s="39"/>
      <c r="AD63" s="39"/>
      <c r="AL63" s="31"/>
      <c r="AM63" s="31"/>
      <c r="AN63" s="31"/>
      <c r="AO63" s="31"/>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5"/>
      <c r="CK63" s="14"/>
      <c r="CL63" s="14"/>
      <c r="CM63" s="14"/>
      <c r="CN63" s="14"/>
      <c r="CS63"/>
      <c r="CT63"/>
      <c r="CU63"/>
      <c r="CV63"/>
    </row>
    <row r="64" spans="2:101" ht="32.25" hidden="1" customHeight="1" x14ac:dyDescent="0.25">
      <c r="B64" s="172" t="s">
        <v>51</v>
      </c>
      <c r="C64" s="172"/>
      <c r="D64" s="54">
        <f>PI()*dsin/10*D63</f>
        <v>1188.8250445809394</v>
      </c>
      <c r="E64" s="55" t="s">
        <v>20</v>
      </c>
      <c r="I64" s="33"/>
      <c r="X64" s="39"/>
      <c r="Y64" s="39"/>
      <c r="Z64" s="39"/>
      <c r="AA64" s="39"/>
      <c r="AB64" s="39"/>
      <c r="AC64" s="39"/>
      <c r="AD64" s="39"/>
      <c r="AE64" s="22"/>
      <c r="AL64" s="31"/>
      <c r="AM64" s="31"/>
      <c r="AN64" s="31"/>
      <c r="AO64" s="31"/>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5"/>
      <c r="CJ64" s="14"/>
      <c r="CK64" s="14"/>
      <c r="CL64" s="14"/>
      <c r="CM64" s="14"/>
      <c r="CN64" s="14"/>
      <c r="CR64"/>
      <c r="CS64"/>
      <c r="CT64"/>
      <c r="CU64"/>
      <c r="CV64"/>
    </row>
    <row r="65" spans="2:100" s="40" customFormat="1" hidden="1" x14ac:dyDescent="0.25">
      <c r="F65"/>
      <c r="J65" s="82"/>
      <c r="N65" s="64"/>
      <c r="CH65" s="5"/>
    </row>
    <row r="66" spans="2:100" s="40" customFormat="1" ht="18.75" hidden="1" x14ac:dyDescent="0.25">
      <c r="B66" s="172" t="s">
        <v>29</v>
      </c>
      <c r="C66" s="172"/>
      <c r="D66" s="61">
        <f>1-wblood</f>
        <v>0.11065999999999998</v>
      </c>
      <c r="E66" s="50" t="s">
        <v>30</v>
      </c>
      <c r="J66" s="82"/>
      <c r="N66" s="64"/>
      <c r="CH66" s="5"/>
    </row>
    <row r="67" spans="2:100" s="40" customFormat="1" ht="35.25" hidden="1" customHeight="1" x14ac:dyDescent="0.25">
      <c r="B67" s="173" t="s">
        <v>49</v>
      </c>
      <c r="C67" s="173"/>
      <c r="D67" s="47">
        <f>D66*Vsinliver</f>
        <v>3.2888844858331677E-2</v>
      </c>
      <c r="E67" s="55" t="s">
        <v>31</v>
      </c>
      <c r="J67" s="82"/>
      <c r="N67" s="64"/>
      <c r="CH67" s="5"/>
    </row>
    <row r="68" spans="2:100" s="40" customFormat="1" ht="15.75" hidden="1" x14ac:dyDescent="0.25">
      <c r="F68" s="53"/>
      <c r="G68" s="62"/>
      <c r="J68" s="82"/>
      <c r="L68" s="41"/>
      <c r="N68" s="64"/>
      <c r="CH68" s="5"/>
    </row>
    <row r="69" spans="2:100" hidden="1" x14ac:dyDescent="0.25">
      <c r="G69" s="63"/>
      <c r="I69" s="40"/>
      <c r="J69" s="82"/>
      <c r="K69" s="40"/>
      <c r="L69" s="41"/>
      <c r="M69" s="34"/>
      <c r="X69" s="39"/>
      <c r="Y69" s="39"/>
      <c r="Z69" s="39"/>
      <c r="AA69" s="39"/>
      <c r="AB69" s="39"/>
      <c r="AC69" s="39"/>
      <c r="AD69" s="39"/>
      <c r="AL69" s="31"/>
      <c r="AM69" s="31"/>
      <c r="AN69" s="31"/>
      <c r="AO69" s="31"/>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5"/>
      <c r="CJ69" s="14"/>
      <c r="CK69" s="14"/>
      <c r="CL69" s="14"/>
      <c r="CM69" s="14"/>
      <c r="CN69" s="14"/>
      <c r="CR69"/>
      <c r="CS69"/>
      <c r="CT69"/>
      <c r="CU69"/>
      <c r="CV69"/>
    </row>
    <row r="70" spans="2:100" ht="18" hidden="1" customHeight="1" x14ac:dyDescent="0.25">
      <c r="B70" s="166" t="s">
        <v>75</v>
      </c>
      <c r="C70" s="166"/>
      <c r="D70" s="136">
        <f>($E$28+$F$28)/($E$28+$F$28+$D$28+$C$28)*10^C15+$C$28/($E$28+$F$28+$D$28+$C$28)*D91+$D$28/($E$28+$F$28+$D$28+$C$28)*0.05*10^C15</f>
        <v>191.29993207854804</v>
      </c>
      <c r="E70" s="120"/>
      <c r="F70" s="40"/>
      <c r="G70" s="40"/>
      <c r="I70" s="40"/>
      <c r="J70" s="82"/>
      <c r="K70" s="40"/>
      <c r="L70" s="41"/>
      <c r="M70" s="34"/>
      <c r="X70" s="39"/>
      <c r="Y70" s="39"/>
      <c r="Z70" s="39"/>
      <c r="AA70" s="39"/>
      <c r="AB70" s="39"/>
      <c r="AC70" s="39"/>
      <c r="AD70" s="39"/>
      <c r="AL70" s="13"/>
      <c r="AM70" s="13"/>
      <c r="AN70" s="13"/>
      <c r="AO70" s="13"/>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5"/>
      <c r="CJ70" s="14"/>
      <c r="CK70" s="14"/>
      <c r="CL70" s="14"/>
      <c r="CM70" s="14"/>
      <c r="CN70" s="14"/>
      <c r="CR70"/>
      <c r="CS70"/>
      <c r="CT70"/>
      <c r="CU70"/>
      <c r="CV70"/>
    </row>
    <row r="71" spans="2:100" s="84" customFormat="1" ht="18" hidden="1" customHeight="1" x14ac:dyDescent="0.35">
      <c r="B71" s="167" t="s">
        <v>76</v>
      </c>
      <c r="C71" s="167"/>
      <c r="D71" s="137">
        <f>($D$32+$E$32)*10^C15+$C$32*0.05*10^C15+$B$32</f>
        <v>75.98</v>
      </c>
      <c r="E71" s="120" t="s">
        <v>104</v>
      </c>
      <c r="J71" s="82"/>
      <c r="AL71" s="13"/>
      <c r="AM71" s="13"/>
      <c r="AN71" s="13"/>
      <c r="AO71" s="13"/>
      <c r="CH71" s="5"/>
    </row>
    <row r="72" spans="2:100" s="84" customFormat="1" ht="18" hidden="1" customHeight="1" x14ac:dyDescent="0.35">
      <c r="B72" s="167" t="s">
        <v>77</v>
      </c>
      <c r="C72" s="167"/>
      <c r="D72" s="136">
        <f>($E$28+$F$28)*10^C15+$C$28*D91+$D$28*0.05*10^C15+wblood</f>
        <v>22.058590483812104</v>
      </c>
      <c r="E72" s="120" t="s">
        <v>72</v>
      </c>
      <c r="AL72" s="13"/>
      <c r="AM72" s="13"/>
      <c r="AN72" s="13"/>
      <c r="AO72" s="13"/>
      <c r="CH72" s="5"/>
    </row>
    <row r="73" spans="2:100" s="84" customFormat="1" hidden="1" x14ac:dyDescent="0.25">
      <c r="E73" s="22"/>
      <c r="AL73" s="13"/>
      <c r="AM73" s="13"/>
      <c r="AN73" s="13"/>
      <c r="AO73" s="13"/>
      <c r="CH73" s="5"/>
    </row>
    <row r="74" spans="2:100" s="84" customFormat="1" hidden="1" x14ac:dyDescent="0.25">
      <c r="E74" s="22"/>
      <c r="AL74" s="13"/>
      <c r="AM74" s="13"/>
      <c r="AN74" s="13"/>
      <c r="AO74" s="13"/>
      <c r="CH74" s="5"/>
    </row>
    <row r="75" spans="2:100" s="84" customFormat="1" ht="18" hidden="1" x14ac:dyDescent="0.35">
      <c r="B75" s="29" t="s">
        <v>22</v>
      </c>
      <c r="C75" s="80">
        <f>C19*60*60</f>
        <v>540</v>
      </c>
      <c r="D75"/>
      <c r="E75" s="22"/>
      <c r="G75" s="13"/>
      <c r="H75" s="13"/>
      <c r="I75" s="13"/>
      <c r="J75" s="13"/>
      <c r="K75" s="13"/>
      <c r="L75" s="13"/>
      <c r="M75" s="13"/>
      <c r="N75" s="13"/>
      <c r="O75" s="13"/>
      <c r="AL75" s="13"/>
      <c r="AM75" s="13"/>
      <c r="AN75" s="13"/>
      <c r="AO75" s="13"/>
      <c r="CH75" s="5"/>
    </row>
    <row r="76" spans="2:100" s="84" customFormat="1" ht="18.75" hidden="1" x14ac:dyDescent="0.35">
      <c r="B76" s="35" t="s">
        <v>48</v>
      </c>
      <c r="C76" s="67">
        <f>C75*$D$64</f>
        <v>641965.52407370729</v>
      </c>
      <c r="D76" s="68" t="s">
        <v>36</v>
      </c>
      <c r="G76" s="13"/>
      <c r="H76" s="13"/>
      <c r="I76" s="13"/>
      <c r="J76" s="13"/>
      <c r="K76" s="13"/>
      <c r="L76" s="13"/>
      <c r="M76" s="13"/>
      <c r="N76" s="13"/>
      <c r="O76" s="13"/>
      <c r="AL76" s="13"/>
      <c r="AM76" s="13"/>
      <c r="AN76" s="13"/>
      <c r="AO76" s="13"/>
      <c r="CH76" s="5"/>
    </row>
    <row r="77" spans="2:100" s="84" customFormat="1" hidden="1" x14ac:dyDescent="0.25">
      <c r="G77" s="141"/>
      <c r="H77" s="141"/>
      <c r="I77" s="141"/>
      <c r="J77" s="141"/>
      <c r="K77" s="141"/>
      <c r="L77" s="141"/>
      <c r="M77" s="141"/>
      <c r="N77" s="141"/>
      <c r="O77" s="141"/>
      <c r="AL77" s="13"/>
      <c r="AM77" s="13"/>
      <c r="AN77" s="13"/>
      <c r="AO77" s="13"/>
      <c r="CH77" s="5"/>
    </row>
    <row r="78" spans="2:100" s="84" customFormat="1" ht="18.75" hidden="1" x14ac:dyDescent="0.35">
      <c r="B78" s="3" t="s">
        <v>32</v>
      </c>
      <c r="C78" s="1">
        <f>C20*60*60</f>
        <v>720</v>
      </c>
      <c r="D78"/>
      <c r="G78" s="141"/>
      <c r="H78" s="141"/>
      <c r="I78" s="141"/>
      <c r="J78" s="141"/>
      <c r="K78" s="141"/>
      <c r="L78" s="141"/>
      <c r="M78" s="141"/>
      <c r="N78" s="141"/>
      <c r="O78" s="141"/>
      <c r="AL78" s="13"/>
      <c r="AM78" s="13"/>
      <c r="AN78" s="13"/>
      <c r="AO78" s="13"/>
      <c r="CH78" s="5"/>
    </row>
    <row r="79" spans="2:100" s="84" customFormat="1" ht="18.75" hidden="1" x14ac:dyDescent="0.35">
      <c r="B79" s="38" t="s">
        <v>50</v>
      </c>
      <c r="C79" s="69">
        <f>C78*$D$67</f>
        <v>23.679968297998808</v>
      </c>
      <c r="D79" s="70" t="s">
        <v>35</v>
      </c>
      <c r="AL79" s="13"/>
      <c r="AM79" s="13"/>
      <c r="AN79" s="13"/>
      <c r="AO79" s="13"/>
      <c r="CH79" s="5"/>
    </row>
    <row r="80" spans="2:100" s="84" customFormat="1" hidden="1" x14ac:dyDescent="0.25">
      <c r="F80" s="82"/>
      <c r="AL80" s="13"/>
      <c r="AM80" s="13"/>
      <c r="AN80" s="13"/>
      <c r="AO80" s="13"/>
      <c r="CH80" s="5"/>
    </row>
    <row r="81" spans="1:100" s="84" customFormat="1" ht="18.75" hidden="1" x14ac:dyDescent="0.35">
      <c r="B81" s="38" t="s">
        <v>154</v>
      </c>
      <c r="C81" s="72">
        <f>C21*Vhepliver</f>
        <v>9.4235595725985011</v>
      </c>
      <c r="D81" s="71" t="s">
        <v>34</v>
      </c>
      <c r="F81" s="40"/>
      <c r="AL81" s="13"/>
      <c r="AM81" s="13"/>
      <c r="AN81" s="13"/>
      <c r="AO81" s="13"/>
      <c r="CH81" s="5"/>
    </row>
    <row r="82" spans="1:100" s="84" customFormat="1" hidden="1" x14ac:dyDescent="0.25">
      <c r="AL82" s="13"/>
      <c r="AM82" s="13"/>
      <c r="AN82" s="13"/>
      <c r="AO82" s="13"/>
      <c r="CH82" s="5"/>
    </row>
    <row r="83" spans="1:100" x14ac:dyDescent="0.25">
      <c r="B83" s="134" t="s">
        <v>59</v>
      </c>
      <c r="S83" s="84"/>
      <c r="AL83" s="13"/>
      <c r="AM83" s="13"/>
      <c r="AN83" s="84"/>
      <c r="AO83" s="84"/>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c r="BR83" s="22"/>
      <c r="BS83" s="22"/>
      <c r="BT83" s="22"/>
      <c r="BU83" s="22"/>
      <c r="BV83" s="22"/>
      <c r="BW83" s="22"/>
      <c r="BX83" s="22"/>
      <c r="BY83" s="22"/>
      <c r="BZ83" s="22"/>
      <c r="CA83" s="22"/>
      <c r="CB83" s="22"/>
      <c r="CC83" s="22"/>
      <c r="CD83" s="22"/>
      <c r="CE83" s="22"/>
      <c r="CF83" s="22"/>
      <c r="CG83" s="5"/>
      <c r="CI83" s="14"/>
      <c r="CJ83" s="14"/>
      <c r="CK83" s="14"/>
      <c r="CL83" s="14"/>
      <c r="CM83" s="14"/>
      <c r="CN83" s="14"/>
      <c r="CQ83"/>
      <c r="CR83"/>
      <c r="CS83"/>
      <c r="CT83"/>
      <c r="CU83"/>
      <c r="CV83"/>
    </row>
    <row r="84" spans="1:100" s="84" customFormat="1" x14ac:dyDescent="0.25">
      <c r="AL84" s="13"/>
      <c r="AM84" s="13"/>
      <c r="CG84" s="5"/>
    </row>
    <row r="85" spans="1:100" s="40" customFormat="1" ht="18" x14ac:dyDescent="0.35">
      <c r="B85" s="158" t="s">
        <v>80</v>
      </c>
      <c r="C85" s="158"/>
      <c r="D85" s="111">
        <f>$C$81*D71/D72</f>
        <v>32.459102808562434</v>
      </c>
      <c r="E85" s="40" t="s">
        <v>91</v>
      </c>
      <c r="S85" s="84"/>
      <c r="AH85" s="141"/>
      <c r="AI85" s="141"/>
      <c r="AJ85" s="141"/>
      <c r="AK85" s="141"/>
      <c r="AL85" s="141"/>
      <c r="AM85" s="141"/>
      <c r="AN85" s="141"/>
      <c r="AO85" s="141"/>
      <c r="CG85" s="5"/>
    </row>
    <row r="86" spans="1:100" x14ac:dyDescent="0.25">
      <c r="B86" s="45"/>
      <c r="C86" s="45"/>
      <c r="AH86" s="141"/>
      <c r="AI86" s="141"/>
      <c r="AJ86" s="141"/>
      <c r="AK86" s="141"/>
      <c r="AL86" s="141"/>
      <c r="AM86" s="141"/>
      <c r="AN86" s="141"/>
      <c r="AO86" s="141"/>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c r="BR86" s="22"/>
      <c r="BS86" s="22"/>
      <c r="BT86" s="22"/>
      <c r="BU86" s="22"/>
      <c r="BV86" s="22"/>
      <c r="BW86" s="22"/>
      <c r="BX86" s="22"/>
      <c r="BY86" s="22"/>
      <c r="BZ86" s="22"/>
      <c r="CA86" s="22"/>
      <c r="CB86" s="22"/>
      <c r="CC86" s="22"/>
      <c r="CD86" s="22"/>
      <c r="CE86" s="22"/>
      <c r="CF86" s="22"/>
      <c r="CG86" s="5"/>
      <c r="CI86" s="14"/>
      <c r="CJ86" s="14"/>
      <c r="CK86" s="14"/>
      <c r="CL86" s="14"/>
      <c r="CM86" s="14"/>
      <c r="CN86" s="14"/>
      <c r="CQ86"/>
      <c r="CR86"/>
      <c r="CS86"/>
      <c r="CT86"/>
      <c r="CU86"/>
      <c r="CV86"/>
    </row>
    <row r="87" spans="1:100" ht="18" x14ac:dyDescent="0.35">
      <c r="B87" s="158" t="s">
        <v>81</v>
      </c>
      <c r="C87" s="158"/>
      <c r="D87" s="117">
        <f>(Qh*D85)/(Qh+D85)</f>
        <v>31.460497051576773</v>
      </c>
      <c r="E87" t="s">
        <v>132</v>
      </c>
      <c r="R87" s="32"/>
      <c r="S87" s="32"/>
      <c r="U87" s="40"/>
      <c r="V87" s="40"/>
      <c r="W87" s="40"/>
      <c r="X87" s="40"/>
      <c r="Y87" s="40"/>
      <c r="Z87" s="40"/>
      <c r="AA87" s="40"/>
      <c r="AB87" s="40"/>
      <c r="AC87" s="40"/>
      <c r="AD87" s="40"/>
      <c r="AE87" s="40"/>
      <c r="AF87" s="40"/>
      <c r="AH87" s="141"/>
      <c r="AI87" s="141"/>
      <c r="AJ87" s="141"/>
      <c r="AK87" s="141"/>
      <c r="AL87" s="141"/>
      <c r="AM87" s="141"/>
      <c r="AN87" s="141"/>
      <c r="AO87" s="141"/>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c r="BR87" s="22"/>
      <c r="BS87" s="22"/>
      <c r="BT87" s="22"/>
      <c r="BU87" s="22"/>
      <c r="BV87" s="22"/>
      <c r="BW87" s="22"/>
      <c r="BX87" s="22"/>
      <c r="BY87" s="22"/>
      <c r="BZ87" s="22"/>
      <c r="CA87" s="22"/>
      <c r="CB87" s="22"/>
      <c r="CC87" s="22"/>
      <c r="CD87" s="22"/>
      <c r="CE87" s="22"/>
      <c r="CF87" s="22"/>
      <c r="CG87" s="5"/>
      <c r="CI87" s="14"/>
      <c r="CJ87" s="14"/>
      <c r="CK87" s="14"/>
      <c r="CL87" s="14"/>
      <c r="CM87" s="14"/>
      <c r="CN87" s="14"/>
      <c r="CQ87"/>
      <c r="CR87"/>
      <c r="CS87"/>
      <c r="CT87"/>
      <c r="CU87"/>
      <c r="CV87"/>
    </row>
    <row r="88" spans="1:100" x14ac:dyDescent="0.25">
      <c r="B88" s="45"/>
      <c r="C88" s="45"/>
      <c r="F88" s="101"/>
      <c r="P88" s="101"/>
      <c r="Q88" s="101"/>
      <c r="T88" s="13"/>
      <c r="U88" s="13"/>
      <c r="V88" s="13"/>
      <c r="W88" s="13"/>
      <c r="X88" s="13"/>
      <c r="Y88" s="13"/>
      <c r="Z88" s="101"/>
      <c r="AA88" s="101"/>
      <c r="AB88" s="101"/>
      <c r="AC88" s="101"/>
      <c r="AD88" s="101"/>
      <c r="AE88" s="40"/>
      <c r="AF88" s="40"/>
      <c r="AH88" s="141"/>
      <c r="AI88" s="13"/>
      <c r="AJ88" s="13"/>
      <c r="AK88" s="13"/>
      <c r="AL88" s="13"/>
      <c r="AM88" s="13"/>
      <c r="AN88" s="13"/>
      <c r="AO88" s="141"/>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c r="BR88" s="22"/>
      <c r="BS88" s="22"/>
      <c r="BT88" s="22"/>
      <c r="BU88" s="22"/>
      <c r="BV88" s="22"/>
      <c r="BW88" s="22"/>
      <c r="BX88" s="22"/>
      <c r="BY88" s="22"/>
      <c r="BZ88" s="22"/>
      <c r="CA88" s="22"/>
      <c r="CB88" s="22"/>
      <c r="CC88" s="22"/>
      <c r="CD88" s="22"/>
      <c r="CE88" s="22"/>
      <c r="CF88" s="22"/>
      <c r="CG88" s="5"/>
      <c r="CI88" s="14"/>
      <c r="CJ88" s="14"/>
      <c r="CK88" s="14"/>
      <c r="CL88" s="14"/>
      <c r="CM88" s="14"/>
      <c r="CN88" s="14"/>
      <c r="CQ88"/>
      <c r="CR88"/>
      <c r="CS88"/>
      <c r="CT88"/>
      <c r="CU88"/>
      <c r="CV88"/>
    </row>
    <row r="89" spans="1:100" ht="18" hidden="1" x14ac:dyDescent="0.35">
      <c r="A89" s="11"/>
      <c r="B89" s="160" t="s">
        <v>60</v>
      </c>
      <c r="C89" s="160"/>
      <c r="D89" s="114">
        <f>wblood/D72</f>
        <v>4.0317172606864897E-2</v>
      </c>
      <c r="E89" s="22" t="s">
        <v>65</v>
      </c>
      <c r="F89" s="101"/>
      <c r="G89" s="101"/>
      <c r="H89" s="101"/>
      <c r="I89" s="101"/>
      <c r="J89" s="101"/>
      <c r="K89" s="101"/>
      <c r="L89" s="101"/>
      <c r="M89" s="84"/>
      <c r="N89" s="84"/>
      <c r="O89" s="101"/>
      <c r="P89" s="101"/>
      <c r="Q89" s="101"/>
      <c r="T89" s="13"/>
      <c r="U89" s="13"/>
      <c r="V89" s="13"/>
      <c r="W89" s="13"/>
      <c r="X89" s="13"/>
      <c r="Y89" s="13"/>
      <c r="Z89" s="101"/>
      <c r="AA89" s="101"/>
      <c r="AB89" s="101"/>
      <c r="AC89" s="101"/>
      <c r="AD89" s="101"/>
      <c r="AE89" s="13"/>
      <c r="AF89" s="13"/>
      <c r="AH89" s="13"/>
      <c r="AI89" s="13"/>
      <c r="AJ89" s="13"/>
      <c r="AK89" s="13"/>
      <c r="AL89" s="13"/>
      <c r="AM89" s="13"/>
      <c r="AN89" s="13"/>
      <c r="AO89" s="141"/>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c r="BR89" s="22"/>
      <c r="BS89" s="22"/>
      <c r="BT89" s="22"/>
      <c r="BU89" s="22"/>
      <c r="BV89" s="22"/>
      <c r="BW89" s="22"/>
      <c r="BX89" s="22"/>
      <c r="BY89" s="22"/>
      <c r="BZ89" s="22"/>
      <c r="CA89" s="22"/>
      <c r="CB89" s="22"/>
      <c r="CC89" s="22"/>
      <c r="CD89" s="22"/>
      <c r="CE89" s="22"/>
      <c r="CF89" s="22"/>
      <c r="CG89" s="5"/>
      <c r="CI89" s="14"/>
      <c r="CJ89" s="14"/>
      <c r="CK89" s="14"/>
      <c r="CL89" s="14"/>
      <c r="CM89" s="14"/>
      <c r="CN89" s="14"/>
      <c r="CQ89"/>
      <c r="CR89"/>
      <c r="CS89"/>
      <c r="CT89"/>
      <c r="CU89"/>
      <c r="CV89"/>
    </row>
    <row r="90" spans="1:100" hidden="1" x14ac:dyDescent="0.25">
      <c r="B90" s="161" t="s">
        <v>61</v>
      </c>
      <c r="C90" s="161"/>
      <c r="D90" s="110">
        <f>1-D89</f>
        <v>0.95968282739313515</v>
      </c>
      <c r="E90" s="22" t="s">
        <v>66</v>
      </c>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40"/>
      <c r="AF90" s="40"/>
      <c r="AH90" s="13"/>
      <c r="AI90" s="13"/>
      <c r="AJ90" s="13"/>
      <c r="AK90" s="13"/>
      <c r="AL90" s="13"/>
      <c r="AM90" s="13"/>
      <c r="AN90" s="13"/>
      <c r="AO90" s="141"/>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c r="BR90" s="22"/>
      <c r="BS90" s="22"/>
      <c r="BT90" s="22"/>
      <c r="BU90" s="22"/>
      <c r="BV90" s="22"/>
      <c r="BW90" s="22"/>
      <c r="BX90" s="22"/>
      <c r="BY90" s="22"/>
      <c r="BZ90" s="22"/>
      <c r="CA90" s="22"/>
      <c r="CB90" s="22"/>
      <c r="CC90" s="22"/>
      <c r="CD90" s="22"/>
      <c r="CE90" s="22"/>
      <c r="CF90" s="22"/>
      <c r="CG90" s="5"/>
      <c r="CI90" s="14"/>
      <c r="CJ90" s="14"/>
      <c r="CK90" s="14"/>
      <c r="CL90" s="14"/>
      <c r="CM90" s="14"/>
      <c r="CN90" s="14"/>
      <c r="CQ90"/>
      <c r="CR90"/>
      <c r="CS90"/>
      <c r="CT90"/>
      <c r="CU90"/>
      <c r="CV90"/>
    </row>
    <row r="91" spans="1:100" ht="17.25" hidden="1" x14ac:dyDescent="0.25">
      <c r="B91" s="163" t="s">
        <v>82</v>
      </c>
      <c r="C91" s="163"/>
      <c r="D91" s="115">
        <f>10^(0.71*C15+0.4)</f>
        <v>338.84415613920248</v>
      </c>
      <c r="E91" s="101" t="s">
        <v>64</v>
      </c>
      <c r="F91" s="101"/>
      <c r="G91" s="101"/>
      <c r="H91" s="101"/>
      <c r="I91" s="101"/>
      <c r="J91" s="101"/>
      <c r="K91" s="101"/>
      <c r="L91" s="101"/>
      <c r="M91" s="101"/>
      <c r="N91" s="101"/>
      <c r="O91" s="101"/>
      <c r="P91" s="101"/>
      <c r="Q91" s="101"/>
      <c r="R91" s="101"/>
      <c r="S91" s="101"/>
      <c r="T91" s="101"/>
      <c r="U91" s="101"/>
      <c r="V91" s="101"/>
      <c r="W91" s="101"/>
      <c r="X91" s="101"/>
      <c r="Y91" s="101"/>
      <c r="Z91" s="101"/>
      <c r="AA91" s="101"/>
      <c r="AB91" s="101"/>
      <c r="AC91" s="101"/>
      <c r="AD91" s="101"/>
      <c r="AE91" s="40"/>
      <c r="AF91" s="40"/>
      <c r="AH91" s="141"/>
      <c r="AI91" s="141"/>
      <c r="AJ91" s="141"/>
      <c r="AK91" s="141"/>
      <c r="AL91" s="141"/>
      <c r="AM91" s="141"/>
      <c r="AN91" s="141"/>
      <c r="AO91" s="141"/>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c r="BR91" s="22"/>
      <c r="BS91" s="22"/>
      <c r="BT91" s="22"/>
      <c r="BU91" s="22"/>
      <c r="BV91" s="22"/>
      <c r="BW91" s="22"/>
      <c r="BX91" s="22"/>
      <c r="BY91" s="22"/>
      <c r="BZ91" s="22"/>
      <c r="CA91" s="22"/>
      <c r="CB91" s="22"/>
      <c r="CC91" s="22"/>
      <c r="CD91" s="22"/>
      <c r="CE91" s="22"/>
      <c r="CF91" s="22"/>
      <c r="CG91" s="22"/>
      <c r="CH91" s="5"/>
      <c r="CJ91" s="14"/>
      <c r="CK91" s="14"/>
      <c r="CL91" s="14"/>
      <c r="CM91" s="14"/>
      <c r="CN91" s="14"/>
      <c r="CR91"/>
      <c r="CS91"/>
      <c r="CT91"/>
      <c r="CU91"/>
      <c r="CV91"/>
    </row>
    <row r="92" spans="1:100" ht="18" x14ac:dyDescent="0.35">
      <c r="B92" s="164" t="s">
        <v>63</v>
      </c>
      <c r="C92" s="164"/>
      <c r="D92" s="111">
        <f>1+$D$45/$D$46*D91*$C$28</f>
        <v>1.1122251845133038</v>
      </c>
      <c r="E92" s="84" t="s">
        <v>105</v>
      </c>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40"/>
      <c r="AF92" s="40"/>
      <c r="AG92" s="31"/>
      <c r="AH92" s="141"/>
      <c r="AI92" s="141"/>
      <c r="AJ92" s="141"/>
      <c r="AK92" s="141"/>
      <c r="AL92" s="141"/>
      <c r="AM92" s="141"/>
      <c r="AN92" s="141"/>
      <c r="AO92" s="141"/>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2"/>
      <c r="BZ92" s="22"/>
      <c r="CA92" s="22"/>
      <c r="CB92" s="22"/>
      <c r="CC92" s="22"/>
      <c r="CD92" s="22"/>
      <c r="CE92" s="22"/>
      <c r="CF92" s="22"/>
      <c r="CG92" s="22"/>
      <c r="CH92" s="5"/>
      <c r="CJ92" s="14"/>
      <c r="CK92" s="14"/>
      <c r="CL92" s="14"/>
      <c r="CM92" s="14"/>
      <c r="CN92" s="14"/>
      <c r="CR92"/>
      <c r="CS92"/>
      <c r="CT92"/>
      <c r="CU92"/>
      <c r="CV92"/>
    </row>
    <row r="93" spans="1:100" ht="15.75" hidden="1" customHeight="1" x14ac:dyDescent="0.35">
      <c r="B93" s="165" t="s">
        <v>83</v>
      </c>
      <c r="C93" s="165"/>
      <c r="D93" s="112">
        <f>D92*$C$76</f>
        <v>714010.22346405883</v>
      </c>
      <c r="E93" s="108" t="s">
        <v>67</v>
      </c>
      <c r="F93" s="101"/>
      <c r="G93" s="101"/>
      <c r="H93" s="101"/>
      <c r="I93" s="101"/>
      <c r="J93" s="101"/>
      <c r="K93" s="101"/>
      <c r="L93" s="101"/>
      <c r="M93" s="101"/>
      <c r="N93" s="101"/>
      <c r="O93" s="101"/>
      <c r="P93" s="101"/>
      <c r="Q93" s="101"/>
      <c r="R93" s="101"/>
      <c r="S93" s="101"/>
      <c r="T93" s="101"/>
      <c r="U93" s="101"/>
      <c r="V93" s="101"/>
      <c r="W93" s="101"/>
      <c r="X93" s="101"/>
      <c r="Y93" s="101"/>
      <c r="Z93" s="101"/>
      <c r="AA93" s="101"/>
      <c r="AB93" s="101"/>
      <c r="AC93" s="101"/>
      <c r="AD93" s="101"/>
      <c r="AE93" s="40"/>
      <c r="AF93" s="40"/>
      <c r="AG93" s="31"/>
      <c r="AH93" s="141"/>
      <c r="AI93" s="141"/>
      <c r="AJ93" s="141"/>
      <c r="AK93" s="141"/>
      <c r="AL93" s="141"/>
      <c r="AM93" s="141"/>
      <c r="AN93" s="141"/>
      <c r="AO93" s="141"/>
      <c r="AP93" s="22"/>
      <c r="AQ93" s="22"/>
      <c r="AR93" s="22"/>
      <c r="AS93" s="22"/>
      <c r="AT93" s="22"/>
      <c r="AU93" s="22"/>
      <c r="AV93" s="22"/>
      <c r="AW93" s="22"/>
      <c r="AX93" s="22"/>
      <c r="AY93" s="22"/>
      <c r="AZ93" s="22"/>
      <c r="BA93" s="22"/>
      <c r="BB93" s="22"/>
      <c r="BC93" s="22"/>
      <c r="BD93" s="22"/>
      <c r="BE93" s="22"/>
      <c r="BF93" s="22"/>
      <c r="BG93" s="22"/>
      <c r="BH93" s="22"/>
      <c r="BI93" s="22"/>
      <c r="BJ93" s="22"/>
      <c r="BK93" s="22"/>
      <c r="BL93" s="22"/>
      <c r="BM93" s="22"/>
      <c r="BN93" s="22"/>
      <c r="BO93" s="22"/>
      <c r="BP93" s="22"/>
      <c r="BQ93" s="22"/>
      <c r="BR93" s="22"/>
      <c r="BS93" s="22"/>
      <c r="BT93" s="22"/>
      <c r="BU93" s="22"/>
      <c r="BV93" s="22"/>
      <c r="BW93" s="22"/>
      <c r="BX93" s="22"/>
      <c r="BY93" s="22"/>
      <c r="BZ93" s="22"/>
      <c r="CA93" s="22"/>
      <c r="CB93" s="22"/>
      <c r="CC93" s="22"/>
      <c r="CD93" s="22"/>
      <c r="CE93" s="22"/>
      <c r="CF93" s="22"/>
      <c r="CG93" s="22"/>
      <c r="CH93" s="5"/>
      <c r="CJ93" s="14"/>
      <c r="CK93" s="14"/>
      <c r="CL93" s="14"/>
      <c r="CM93" s="14"/>
      <c r="CN93" s="14"/>
      <c r="CR93"/>
      <c r="CS93"/>
      <c r="CT93"/>
      <c r="CU93"/>
      <c r="CV93"/>
    </row>
    <row r="94" spans="1:100" ht="18.75" hidden="1" x14ac:dyDescent="0.25">
      <c r="B94" s="162" t="s">
        <v>84</v>
      </c>
      <c r="C94" s="162"/>
      <c r="D94" s="113">
        <f>(D93*(1-D93/(D93+$C$81*D71))-($C$79*($C$79*D70+Qh*$D$66*D70))/($C$79+Qh*$D$66)+($C$79*D70))/(Qh*wblood+D93*(1-D93/(D93+$C$81*D71))+$C$79*((-$C$79*D70)/($C$79+Qh*$D$66)+D70))</f>
        <v>0.13318012319521372</v>
      </c>
      <c r="E94" s="101"/>
      <c r="F94" s="101"/>
      <c r="G94" s="101"/>
      <c r="H94" s="101"/>
      <c r="I94" s="101"/>
      <c r="J94" s="101"/>
      <c r="K94" s="101"/>
      <c r="L94" s="101"/>
      <c r="M94" s="101"/>
      <c r="N94" s="101"/>
      <c r="O94" s="101"/>
      <c r="P94" s="101"/>
      <c r="Q94" s="101"/>
      <c r="R94" s="101"/>
      <c r="S94" s="101"/>
      <c r="T94" s="101"/>
      <c r="U94" s="101"/>
      <c r="V94" s="101"/>
      <c r="W94" s="101"/>
      <c r="X94" s="101"/>
      <c r="Y94" s="101"/>
      <c r="Z94" s="101"/>
      <c r="AA94" s="101"/>
      <c r="AB94" s="101"/>
      <c r="AC94" s="101"/>
      <c r="AD94" s="101"/>
      <c r="AE94" s="40"/>
      <c r="AF94" s="40"/>
      <c r="AG94" s="31"/>
      <c r="AH94" s="141"/>
      <c r="AI94" s="141"/>
      <c r="AJ94" s="141"/>
      <c r="AK94" s="141"/>
      <c r="AL94" s="141"/>
      <c r="AM94" s="141"/>
      <c r="AN94" s="141"/>
      <c r="AO94" s="141"/>
      <c r="AP94" s="22"/>
      <c r="AQ94" s="22"/>
      <c r="AR94" s="22"/>
      <c r="AS94" s="22"/>
      <c r="AT94" s="22"/>
      <c r="AU94" s="22"/>
      <c r="AV94" s="22"/>
      <c r="AW94" s="22"/>
      <c r="AX94" s="22"/>
      <c r="AY94" s="22"/>
      <c r="AZ94" s="22"/>
      <c r="BA94" s="22"/>
      <c r="BB94" s="22"/>
      <c r="BC94" s="22"/>
      <c r="BD94" s="22"/>
      <c r="BE94" s="22"/>
      <c r="BF94" s="22"/>
      <c r="BG94" s="22"/>
      <c r="BH94" s="22"/>
      <c r="BI94" s="22"/>
      <c r="BJ94" s="22"/>
      <c r="BK94" s="22"/>
      <c r="BL94" s="22"/>
      <c r="BM94" s="22"/>
      <c r="BN94" s="22"/>
      <c r="BO94" s="22"/>
      <c r="BP94" s="22"/>
      <c r="BQ94" s="22"/>
      <c r="BR94" s="22"/>
      <c r="BS94" s="22"/>
      <c r="BT94" s="22"/>
      <c r="BU94" s="22"/>
      <c r="BV94" s="22"/>
      <c r="BW94" s="22"/>
      <c r="BX94" s="22"/>
      <c r="BY94" s="22"/>
      <c r="BZ94" s="22"/>
      <c r="CA94" s="22"/>
      <c r="CB94" s="22"/>
      <c r="CC94" s="22"/>
      <c r="CD94" s="22"/>
      <c r="CE94" s="22"/>
      <c r="CF94" s="22"/>
      <c r="CG94" s="22"/>
      <c r="CH94" s="22"/>
      <c r="CI94" s="22"/>
      <c r="CJ94" s="22"/>
      <c r="CK94" s="22"/>
      <c r="CL94" s="5"/>
      <c r="CN94" s="14"/>
      <c r="CV94"/>
    </row>
    <row r="95" spans="1:100" ht="18.75" hidden="1" x14ac:dyDescent="0.25">
      <c r="B95" s="162" t="s">
        <v>85</v>
      </c>
      <c r="C95" s="162"/>
      <c r="D95" s="113">
        <f>($C$79-$C$79*(1-D94))/(Qh*$D$66+$C$79)</f>
        <v>2.3046384676256314E-2</v>
      </c>
      <c r="E95" s="22"/>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40"/>
      <c r="AF95" s="40"/>
      <c r="AG95" s="31"/>
      <c r="AH95" s="141"/>
      <c r="AI95" s="141"/>
      <c r="AJ95" s="141"/>
      <c r="AK95" s="141"/>
      <c r="AL95" s="141"/>
      <c r="AM95" s="141"/>
      <c r="AN95" s="141"/>
      <c r="AO95" s="141"/>
      <c r="AP95" s="22"/>
      <c r="AQ95" s="22"/>
      <c r="AR95" s="22"/>
      <c r="AS95" s="22"/>
      <c r="AT95" s="22"/>
      <c r="AU95" s="22"/>
      <c r="AV95" s="22"/>
      <c r="AW95" s="22"/>
      <c r="AX95" s="22"/>
      <c r="AY95" s="22"/>
      <c r="AZ95" s="22"/>
      <c r="BA95" s="22"/>
      <c r="BB95" s="22"/>
      <c r="BC95" s="22"/>
      <c r="BD95" s="22"/>
      <c r="BE95" s="22"/>
      <c r="BF95" s="22"/>
      <c r="BG95" s="22"/>
      <c r="BH95" s="22"/>
      <c r="BI95" s="22"/>
      <c r="BJ95" s="22"/>
      <c r="BK95" s="22"/>
      <c r="BL95" s="22"/>
      <c r="BM95" s="22"/>
      <c r="BN95" s="22"/>
      <c r="BO95" s="22"/>
      <c r="BP95" s="22"/>
      <c r="BQ95" s="22"/>
      <c r="BR95" s="22"/>
      <c r="BS95" s="22"/>
      <c r="BT95" s="22"/>
      <c r="BU95" s="22"/>
      <c r="BV95" s="22"/>
      <c r="BW95" s="22"/>
      <c r="BX95" s="22"/>
      <c r="BY95" s="22"/>
      <c r="BZ95" s="22"/>
      <c r="CA95" s="22"/>
      <c r="CB95" s="22"/>
      <c r="CC95" s="22"/>
      <c r="CD95" s="22"/>
      <c r="CE95" s="22"/>
      <c r="CF95" s="22"/>
      <c r="CG95" s="22"/>
      <c r="CH95" s="22"/>
      <c r="CI95" s="22"/>
      <c r="CJ95" s="22"/>
      <c r="CK95" s="22"/>
      <c r="CL95" s="5"/>
      <c r="CN95" s="14"/>
      <c r="CV95"/>
    </row>
    <row r="96" spans="1:100" s="31" customFormat="1" ht="18.75" hidden="1" x14ac:dyDescent="0.25">
      <c r="B96" s="162" t="s">
        <v>86</v>
      </c>
      <c r="C96" s="162"/>
      <c r="D96" s="113">
        <f>D89*D94+D90*D95</f>
        <v>2.7486665621964446E-2</v>
      </c>
      <c r="E96" s="22"/>
      <c r="F96" s="101"/>
      <c r="G96" s="101"/>
      <c r="H96" s="101"/>
      <c r="I96" s="101"/>
      <c r="J96" s="101"/>
      <c r="K96" s="101"/>
      <c r="L96" s="101"/>
      <c r="M96" s="101"/>
      <c r="N96" s="101"/>
      <c r="O96" s="101"/>
      <c r="P96" s="101"/>
      <c r="Q96" s="101"/>
      <c r="R96" s="101"/>
      <c r="S96" s="101"/>
      <c r="T96" s="101"/>
      <c r="U96" s="101"/>
      <c r="V96" s="101"/>
      <c r="W96" s="101"/>
      <c r="X96" s="101"/>
      <c r="Y96" s="101"/>
      <c r="Z96" s="101"/>
      <c r="AA96" s="101"/>
      <c r="AB96" s="101"/>
      <c r="AC96" s="101"/>
      <c r="AD96" s="101"/>
      <c r="AE96" s="40"/>
      <c r="AF96" s="40"/>
      <c r="AH96" s="141"/>
      <c r="AI96" s="141"/>
      <c r="AJ96" s="141"/>
      <c r="AK96" s="141"/>
      <c r="AL96" s="141"/>
      <c r="AM96" s="141"/>
      <c r="AN96" s="141"/>
      <c r="AO96" s="141"/>
      <c r="CL96" s="5"/>
    </row>
    <row r="97" spans="2:90" s="31" customFormat="1" ht="36" customHeight="1" x14ac:dyDescent="0.25">
      <c r="B97" s="159" t="s">
        <v>87</v>
      </c>
      <c r="C97" s="159"/>
      <c r="D97" s="116">
        <f>D96*Qh</f>
        <v>28.10800907735263</v>
      </c>
      <c r="E97" s="139" t="s">
        <v>92</v>
      </c>
      <c r="F97" s="101"/>
      <c r="G97" s="101"/>
      <c r="H97" s="101"/>
      <c r="I97" s="101"/>
      <c r="J97" s="101"/>
      <c r="K97" s="101"/>
      <c r="L97" s="101"/>
      <c r="M97" s="101"/>
      <c r="N97" s="101"/>
      <c r="O97" s="101"/>
      <c r="P97" s="101"/>
      <c r="Q97" s="101"/>
      <c r="R97" s="101"/>
      <c r="S97" s="101"/>
      <c r="T97" s="101"/>
      <c r="U97" s="101"/>
      <c r="V97" s="101"/>
      <c r="W97" s="101"/>
      <c r="X97" s="101"/>
      <c r="Y97" s="101"/>
      <c r="Z97" s="101"/>
      <c r="AA97" s="101"/>
      <c r="AB97" s="101"/>
      <c r="AC97" s="101"/>
      <c r="AD97" s="101"/>
      <c r="AE97" s="40"/>
      <c r="AF97" s="40"/>
      <c r="AH97" s="141"/>
      <c r="AI97" s="141"/>
      <c r="AJ97" s="141"/>
      <c r="AK97" s="141"/>
      <c r="AL97" s="141"/>
      <c r="AM97" s="141"/>
      <c r="AN97" s="141"/>
      <c r="AO97" s="141"/>
      <c r="CL97" s="5"/>
    </row>
    <row r="98" spans="2:90" s="31" customFormat="1" ht="15" customHeight="1" x14ac:dyDescent="0.25">
      <c r="E98" s="82"/>
      <c r="F98" s="101"/>
      <c r="G98" s="101"/>
      <c r="H98" s="101"/>
      <c r="I98" s="101"/>
      <c r="J98" s="101"/>
      <c r="K98" s="101"/>
      <c r="L98" s="101"/>
      <c r="M98" s="101"/>
      <c r="N98" s="101"/>
      <c r="O98" s="101"/>
      <c r="P98" s="101"/>
      <c r="Q98" s="101"/>
      <c r="R98" s="101"/>
      <c r="S98" s="101"/>
      <c r="T98" s="101"/>
      <c r="U98" s="101"/>
      <c r="V98" s="101"/>
      <c r="W98" s="101"/>
      <c r="X98" s="101"/>
      <c r="Y98" s="101"/>
      <c r="Z98" s="101"/>
      <c r="AA98" s="101"/>
      <c r="AB98" s="101"/>
      <c r="AC98" s="101"/>
      <c r="AD98" s="101"/>
      <c r="AE98" s="98"/>
      <c r="AF98" s="98"/>
      <c r="AG98" s="98"/>
      <c r="AH98" s="141"/>
      <c r="AI98" s="141"/>
      <c r="AJ98" s="141"/>
      <c r="AK98" s="141"/>
      <c r="AL98" s="141"/>
      <c r="AM98" s="141"/>
      <c r="AN98" s="141"/>
      <c r="AO98" s="141"/>
      <c r="CL98" s="5"/>
    </row>
    <row r="99" spans="2:90" s="101" customFormat="1" ht="18" hidden="1" customHeight="1" x14ac:dyDescent="0.35">
      <c r="B99" s="101" t="s">
        <v>88</v>
      </c>
      <c r="C99" s="101">
        <f>ROUND(D97/D87*100,1)</f>
        <v>89.3</v>
      </c>
    </row>
    <row r="100" spans="2:90" s="101" customFormat="1" ht="18" hidden="1" customHeight="1" x14ac:dyDescent="0.35">
      <c r="B100" s="101" t="s">
        <v>89</v>
      </c>
      <c r="C100" s="101">
        <f>ROUND(D97/D85*100,1)</f>
        <v>86.6</v>
      </c>
    </row>
    <row r="101" spans="2:90" s="101" customFormat="1" x14ac:dyDescent="0.25">
      <c r="B101" s="118"/>
      <c r="C101" s="118"/>
      <c r="D101" s="119"/>
    </row>
    <row r="102" spans="2:90" s="101" customFormat="1" x14ac:dyDescent="0.25">
      <c r="B102" s="138" t="s">
        <v>90</v>
      </c>
    </row>
    <row r="103" spans="2:90" s="101" customFormat="1" x14ac:dyDescent="0.25">
      <c r="B103" s="138" t="str">
        <f>"in vivo blood clearance amounts "&amp;C99&amp;" % of the in vivo blood clearance considering only blood flow limitation"</f>
        <v>in vivo blood clearance amounts 89.3 % of the in vivo blood clearance considering only blood flow limitation</v>
      </c>
      <c r="E103" s="22"/>
      <c r="F103" s="22"/>
      <c r="G103" s="22"/>
      <c r="H103" s="22"/>
      <c r="I103" s="31"/>
      <c r="J103" s="40"/>
      <c r="K103" s="40"/>
      <c r="L103" s="79"/>
      <c r="M103" s="40"/>
    </row>
    <row r="104" spans="2:90" s="101" customFormat="1" x14ac:dyDescent="0.25">
      <c r="B104" s="138" t="str">
        <f>"and "&amp;C100&amp;" % of the in vivo blood considering no limitation at all."</f>
        <v>and 86.6 % of the in vivo blood considering no limitation at all.</v>
      </c>
      <c r="F104" s="22"/>
      <c r="G104" s="22"/>
      <c r="H104" s="22"/>
      <c r="I104" s="31"/>
      <c r="J104" s="40"/>
      <c r="K104" s="40"/>
      <c r="L104" s="79"/>
      <c r="M104" s="40"/>
      <c r="AH104" s="13"/>
      <c r="AI104" s="13"/>
      <c r="AJ104" s="13"/>
      <c r="AK104" s="13"/>
      <c r="AL104" s="13"/>
      <c r="AM104" s="13"/>
    </row>
    <row r="105" spans="2:90" s="101" customFormat="1" x14ac:dyDescent="0.25">
      <c r="F105" s="22"/>
      <c r="G105" s="22"/>
      <c r="H105" s="22"/>
      <c r="I105" s="31"/>
      <c r="J105" s="40"/>
      <c r="K105" s="40"/>
      <c r="L105" s="79"/>
      <c r="M105" s="40"/>
      <c r="AH105" s="13"/>
      <c r="AI105" s="13"/>
      <c r="AJ105" s="13"/>
      <c r="AK105" s="13"/>
      <c r="AL105" s="13"/>
      <c r="AM105" s="13"/>
    </row>
    <row r="106" spans="2:90" s="101" customFormat="1" ht="18" customHeight="1" x14ac:dyDescent="0.25">
      <c r="L106" s="79"/>
      <c r="AH106" s="13"/>
      <c r="AI106" s="13"/>
      <c r="AJ106" s="13"/>
      <c r="AK106" s="13"/>
      <c r="AL106" s="13"/>
      <c r="AM106" s="13"/>
    </row>
    <row r="107" spans="2:90" s="101" customFormat="1" x14ac:dyDescent="0.25">
      <c r="L107" s="79"/>
      <c r="AH107" s="13"/>
      <c r="AI107" s="13"/>
      <c r="AJ107" s="13"/>
      <c r="AK107" s="13"/>
      <c r="AL107" s="13"/>
      <c r="AM107" s="13"/>
    </row>
    <row r="108" spans="2:90" s="101" customFormat="1" x14ac:dyDescent="0.25">
      <c r="B108" s="134" t="s">
        <v>117</v>
      </c>
      <c r="L108" s="79"/>
      <c r="AH108" s="13"/>
      <c r="AI108" s="13"/>
      <c r="AJ108" s="13"/>
      <c r="AK108" s="13"/>
      <c r="AL108" s="13"/>
      <c r="AM108" s="13"/>
    </row>
    <row r="109" spans="2:90" s="101" customFormat="1" x14ac:dyDescent="0.25">
      <c r="G109" s="22"/>
      <c r="I109" s="31"/>
      <c r="J109" s="40"/>
      <c r="K109" s="40"/>
      <c r="L109" s="79"/>
      <c r="M109" s="40"/>
    </row>
    <row r="110" spans="2:90" s="101" customFormat="1" x14ac:dyDescent="0.25">
      <c r="B110" s="45" t="s">
        <v>99</v>
      </c>
      <c r="F110" s="22"/>
      <c r="I110" s="31"/>
      <c r="J110" s="22"/>
      <c r="K110" s="22"/>
      <c r="L110" s="79"/>
      <c r="M110" s="22"/>
    </row>
    <row r="111" spans="2:90" s="101" customFormat="1" x14ac:dyDescent="0.25">
      <c r="B111" s="140" t="s">
        <v>93</v>
      </c>
      <c r="F111" s="22"/>
      <c r="G111" s="22"/>
      <c r="H111" s="22"/>
      <c r="I111" s="31"/>
      <c r="J111" s="22"/>
      <c r="K111" s="22"/>
      <c r="L111" s="79"/>
      <c r="M111" s="22"/>
    </row>
    <row r="112" spans="2:90" s="101" customFormat="1" x14ac:dyDescent="0.25">
      <c r="B112" s="140" t="s">
        <v>95</v>
      </c>
      <c r="F112" s="22"/>
      <c r="G112" s="22"/>
      <c r="H112" s="22"/>
      <c r="I112" s="31"/>
      <c r="J112" s="22"/>
      <c r="K112" s="22"/>
      <c r="L112" s="79"/>
      <c r="M112" s="22"/>
    </row>
    <row r="113" spans="2:41" s="101" customFormat="1" x14ac:dyDescent="0.25">
      <c r="B113" s="45" t="s">
        <v>102</v>
      </c>
      <c r="C113" s="22"/>
      <c r="D113" s="22"/>
      <c r="E113" s="22"/>
      <c r="F113" s="22"/>
      <c r="G113" s="22"/>
      <c r="H113" s="22"/>
      <c r="I113" s="31"/>
    </row>
    <row r="114" spans="2:41" s="101" customFormat="1" x14ac:dyDescent="0.25">
      <c r="B114" s="140" t="s">
        <v>97</v>
      </c>
      <c r="C114" s="22"/>
      <c r="J114" s="22"/>
      <c r="K114" s="22"/>
      <c r="L114" s="79"/>
      <c r="M114" s="22"/>
    </row>
    <row r="115" spans="2:41" s="101" customFormat="1" x14ac:dyDescent="0.25">
      <c r="B115" s="45" t="s">
        <v>107</v>
      </c>
      <c r="M115" s="96"/>
    </row>
    <row r="116" spans="2:41" s="101" customFormat="1" x14ac:dyDescent="0.25">
      <c r="B116" s="45" t="s">
        <v>108</v>
      </c>
      <c r="M116" s="96"/>
      <c r="AN116" s="13"/>
      <c r="AO116" s="13"/>
    </row>
    <row r="117" spans="2:41" s="101" customFormat="1" x14ac:dyDescent="0.25">
      <c r="B117" s="45" t="s">
        <v>112</v>
      </c>
      <c r="M117" s="96"/>
    </row>
    <row r="118" spans="2:41" s="101" customFormat="1" x14ac:dyDescent="0.25">
      <c r="B118" s="45" t="s">
        <v>103</v>
      </c>
      <c r="M118" s="96"/>
    </row>
    <row r="119" spans="2:41" s="101" customFormat="1" x14ac:dyDescent="0.25">
      <c r="B119" s="140" t="s">
        <v>94</v>
      </c>
      <c r="I119" s="13"/>
      <c r="J119" s="13"/>
      <c r="M119" s="96"/>
    </row>
    <row r="120" spans="2:41" s="101" customFormat="1" x14ac:dyDescent="0.25">
      <c r="B120" s="140" t="s">
        <v>100</v>
      </c>
      <c r="I120" s="13"/>
      <c r="J120" s="13"/>
      <c r="M120" s="96"/>
      <c r="AH120" s="13"/>
      <c r="AI120" s="13"/>
      <c r="AJ120" s="13"/>
      <c r="AK120" s="13"/>
      <c r="AL120" s="13"/>
      <c r="AM120" s="13"/>
    </row>
    <row r="121" spans="2:41" s="101" customFormat="1" x14ac:dyDescent="0.25">
      <c r="B121" s="140" t="s">
        <v>98</v>
      </c>
      <c r="D121" s="13"/>
      <c r="I121" s="13"/>
      <c r="J121" s="13"/>
      <c r="M121" s="96"/>
      <c r="AH121" s="13"/>
      <c r="AI121" s="13"/>
      <c r="AJ121" s="13"/>
      <c r="AK121" s="13"/>
      <c r="AL121" s="13"/>
      <c r="AM121" s="13"/>
    </row>
    <row r="122" spans="2:41" s="101" customFormat="1" x14ac:dyDescent="0.25">
      <c r="B122" s="140" t="s">
        <v>96</v>
      </c>
      <c r="C122" s="13"/>
      <c r="I122" s="13"/>
      <c r="J122" s="13"/>
      <c r="M122" s="96"/>
    </row>
    <row r="123" spans="2:41" s="101" customFormat="1" x14ac:dyDescent="0.25">
      <c r="B123" s="45" t="s">
        <v>109</v>
      </c>
      <c r="I123" s="13"/>
      <c r="J123" s="13"/>
      <c r="M123" s="96"/>
    </row>
    <row r="124" spans="2:41" s="101" customFormat="1" x14ac:dyDescent="0.25">
      <c r="B124" s="45" t="s">
        <v>106</v>
      </c>
      <c r="M124" s="96"/>
    </row>
    <row r="125" spans="2:41" s="101" customFormat="1" x14ac:dyDescent="0.25">
      <c r="M125" s="96"/>
    </row>
    <row r="126" spans="2:41" s="101" customFormat="1" x14ac:dyDescent="0.25">
      <c r="M126" s="96"/>
    </row>
    <row r="127" spans="2:41" s="101" customFormat="1" x14ac:dyDescent="0.25">
      <c r="M127" s="84"/>
    </row>
    <row r="128" spans="2:41" s="101" customFormat="1" x14ac:dyDescent="0.25">
      <c r="M128" s="40"/>
    </row>
    <row r="129" spans="6:39" s="101" customFormat="1" x14ac:dyDescent="0.25"/>
    <row r="130" spans="6:39" s="101" customFormat="1" x14ac:dyDescent="0.25">
      <c r="AG130" s="13"/>
    </row>
    <row r="131" spans="6:39" s="101" customFormat="1" x14ac:dyDescent="0.25">
      <c r="AG131" s="13"/>
    </row>
    <row r="132" spans="6:39" s="101" customFormat="1" x14ac:dyDescent="0.25"/>
    <row r="133" spans="6:39" s="101" customFormat="1" x14ac:dyDescent="0.25"/>
    <row r="134" spans="6:39" s="101" customFormat="1" x14ac:dyDescent="0.25">
      <c r="F134" s="13"/>
      <c r="G134" s="13"/>
      <c r="H134" s="13"/>
      <c r="I134" s="13"/>
      <c r="K134" s="13"/>
      <c r="L134" s="13"/>
      <c r="M134" s="13"/>
      <c r="AH134" s="13"/>
      <c r="AI134" s="13"/>
      <c r="AJ134" s="13"/>
      <c r="AK134" s="13"/>
      <c r="AL134" s="13"/>
      <c r="AM134" s="13"/>
    </row>
    <row r="135" spans="6:39" s="101" customFormat="1" x14ac:dyDescent="0.25">
      <c r="F135" s="13"/>
      <c r="G135" s="13"/>
      <c r="H135" s="13"/>
      <c r="I135" s="13"/>
      <c r="K135" s="13"/>
      <c r="L135" s="13"/>
      <c r="M135" s="13"/>
      <c r="AH135" s="13"/>
      <c r="AI135" s="13"/>
      <c r="AJ135" s="13"/>
      <c r="AK135" s="13"/>
      <c r="AL135" s="13"/>
      <c r="AM135" s="13"/>
    </row>
    <row r="136" spans="6:39" s="101" customFormat="1" x14ac:dyDescent="0.25"/>
    <row r="137" spans="6:39" s="101" customFormat="1" x14ac:dyDescent="0.25"/>
    <row r="138" spans="6:39" s="101" customFormat="1" x14ac:dyDescent="0.25"/>
    <row r="139" spans="6:39" s="101" customFormat="1" x14ac:dyDescent="0.25"/>
    <row r="140" spans="6:39" s="101" customFormat="1" x14ac:dyDescent="0.25"/>
    <row r="141" spans="6:39" s="101" customFormat="1" x14ac:dyDescent="0.25"/>
    <row r="142" spans="6:39" s="101" customFormat="1" x14ac:dyDescent="0.25"/>
    <row r="143" spans="6:39" s="101" customFormat="1" x14ac:dyDescent="0.25"/>
    <row r="144" spans="6:39" s="101" customFormat="1" x14ac:dyDescent="0.25"/>
    <row r="145" spans="2:15" s="101" customFormat="1" x14ac:dyDescent="0.25"/>
    <row r="146" spans="2:15" s="101" customFormat="1" x14ac:dyDescent="0.25"/>
    <row r="147" spans="2:15" s="101" customFormat="1" x14ac:dyDescent="0.25">
      <c r="B147" s="13"/>
      <c r="C147" s="13"/>
      <c r="D147" s="13"/>
      <c r="E147" s="13"/>
      <c r="F147" s="13"/>
      <c r="G147" s="13"/>
      <c r="H147" s="13"/>
      <c r="I147" s="13"/>
    </row>
    <row r="148" spans="2:15" s="101" customFormat="1" x14ac:dyDescent="0.25">
      <c r="B148" s="13"/>
      <c r="C148" s="13"/>
      <c r="D148" s="13"/>
      <c r="E148" s="13"/>
      <c r="F148" s="13"/>
      <c r="G148" s="13"/>
      <c r="H148" s="13"/>
      <c r="I148" s="13"/>
    </row>
    <row r="149" spans="2:15" s="101" customFormat="1" x14ac:dyDescent="0.25">
      <c r="B149" s="13"/>
      <c r="C149" s="13"/>
      <c r="D149" s="13"/>
      <c r="F149" s="13"/>
      <c r="H149" s="13"/>
      <c r="I149" s="13"/>
    </row>
    <row r="150" spans="2:15" s="101" customFormat="1" x14ac:dyDescent="0.25"/>
    <row r="151" spans="2:15" s="101" customFormat="1" x14ac:dyDescent="0.25"/>
    <row r="152" spans="2:15" s="101" customFormat="1" x14ac:dyDescent="0.25"/>
    <row r="153" spans="2:15" s="101" customFormat="1" x14ac:dyDescent="0.25">
      <c r="J153" s="13"/>
      <c r="K153" s="13"/>
      <c r="L153" s="13"/>
      <c r="M153" s="13"/>
      <c r="N153" s="13"/>
      <c r="O153" s="13"/>
    </row>
    <row r="154" spans="2:15" s="101" customFormat="1" x14ac:dyDescent="0.25">
      <c r="J154" s="13"/>
      <c r="K154" s="13"/>
      <c r="L154" s="13"/>
      <c r="M154" s="13"/>
      <c r="N154" s="13"/>
      <c r="O154" s="13"/>
    </row>
    <row r="155" spans="2:15" s="101" customFormat="1" x14ac:dyDescent="0.25"/>
    <row r="156" spans="2:15" s="101" customFormat="1" x14ac:dyDescent="0.25"/>
    <row r="157" spans="2:15" s="101" customFormat="1" x14ac:dyDescent="0.25"/>
    <row r="158" spans="2:15" s="101" customFormat="1" x14ac:dyDescent="0.25"/>
    <row r="159" spans="2:15" s="101" customFormat="1" x14ac:dyDescent="0.25"/>
    <row r="160" spans="2:15" s="101" customFormat="1" x14ac:dyDescent="0.25"/>
    <row r="161" s="101" customFormat="1" x14ac:dyDescent="0.25"/>
    <row r="162" s="101" customFormat="1" x14ac:dyDescent="0.25"/>
    <row r="163" s="101" customFormat="1" x14ac:dyDescent="0.25"/>
    <row r="164" s="101" customFormat="1" x14ac:dyDescent="0.25"/>
    <row r="165" s="101" customFormat="1" x14ac:dyDescent="0.25"/>
    <row r="166" s="101" customFormat="1" x14ac:dyDescent="0.25"/>
    <row r="167" s="101" customFormat="1" x14ac:dyDescent="0.25"/>
    <row r="168" s="101" customFormat="1" x14ac:dyDescent="0.25"/>
    <row r="169" s="101" customFormat="1" x14ac:dyDescent="0.25"/>
    <row r="170" s="101" customFormat="1" x14ac:dyDescent="0.25"/>
    <row r="171" s="101" customFormat="1" x14ac:dyDescent="0.25"/>
    <row r="172" s="101" customFormat="1" x14ac:dyDescent="0.25"/>
    <row r="173" s="101" customFormat="1" x14ac:dyDescent="0.25"/>
    <row r="174" s="101" customFormat="1" x14ac:dyDescent="0.25"/>
    <row r="175" s="101" customFormat="1" x14ac:dyDescent="0.25"/>
    <row r="176" s="101" customFormat="1" x14ac:dyDescent="0.25"/>
    <row r="177" spans="10:15" s="101" customFormat="1" x14ac:dyDescent="0.25"/>
    <row r="178" spans="10:15" s="101" customFormat="1" x14ac:dyDescent="0.25"/>
    <row r="179" spans="10:15" s="101" customFormat="1" x14ac:dyDescent="0.25">
      <c r="J179" s="13"/>
      <c r="K179" s="13"/>
      <c r="L179" s="13"/>
      <c r="M179" s="13"/>
      <c r="N179" s="13"/>
      <c r="O179" s="13"/>
    </row>
    <row r="180" spans="10:15" s="101" customFormat="1" x14ac:dyDescent="0.25">
      <c r="J180" s="13"/>
      <c r="K180" s="13"/>
      <c r="L180" s="13"/>
      <c r="M180" s="13"/>
      <c r="N180" s="13"/>
      <c r="O180" s="13"/>
    </row>
    <row r="181" spans="10:15" s="101" customFormat="1" x14ac:dyDescent="0.25"/>
    <row r="182" spans="10:15" s="101" customFormat="1" x14ac:dyDescent="0.25"/>
    <row r="183" spans="10:15" s="101" customFormat="1" x14ac:dyDescent="0.25"/>
    <row r="184" spans="10:15" s="101" customFormat="1" x14ac:dyDescent="0.25"/>
    <row r="185" spans="10:15" s="101" customFormat="1" x14ac:dyDescent="0.25"/>
    <row r="186" spans="10:15" s="101" customFormat="1" x14ac:dyDescent="0.25"/>
    <row r="187" spans="10:15" s="101" customFormat="1" x14ac:dyDescent="0.25"/>
    <row r="188" spans="10:15" s="101" customFormat="1" x14ac:dyDescent="0.25"/>
    <row r="189" spans="10:15" s="101" customFormat="1" x14ac:dyDescent="0.25"/>
    <row r="190" spans="10:15" s="101" customFormat="1" x14ac:dyDescent="0.25"/>
    <row r="191" spans="10:15" s="101" customFormat="1" x14ac:dyDescent="0.25"/>
    <row r="192" spans="10:15" s="101" customFormat="1" x14ac:dyDescent="0.25"/>
    <row r="193" spans="14:36" s="101" customFormat="1" x14ac:dyDescent="0.25"/>
    <row r="194" spans="14:36" s="101" customFormat="1" x14ac:dyDescent="0.25"/>
    <row r="195" spans="14:36" s="101" customFormat="1" x14ac:dyDescent="0.25"/>
    <row r="196" spans="14:36" s="101" customFormat="1" x14ac:dyDescent="0.25"/>
    <row r="197" spans="14:36" s="101" customFormat="1" x14ac:dyDescent="0.25"/>
    <row r="198" spans="14:36" s="101" customFormat="1" x14ac:dyDescent="0.25"/>
    <row r="199" spans="14:36" s="101" customFormat="1" x14ac:dyDescent="0.25"/>
    <row r="200" spans="14:36" s="101" customFormat="1" x14ac:dyDescent="0.25"/>
    <row r="201" spans="14:36" s="101" customFormat="1" x14ac:dyDescent="0.25"/>
    <row r="202" spans="14:36" s="22" customFormat="1" x14ac:dyDescent="0.25">
      <c r="N202" s="97"/>
      <c r="O202" s="40"/>
      <c r="P202" s="31"/>
      <c r="S202" s="31"/>
      <c r="T202" s="31"/>
      <c r="U202" s="31"/>
      <c r="V202" s="31"/>
      <c r="W202" s="31"/>
      <c r="Y202" s="100"/>
      <c r="AG202" s="31"/>
      <c r="AH202" s="31"/>
      <c r="AI202" s="31"/>
      <c r="AJ202" s="31"/>
    </row>
    <row r="203" spans="14:36" s="22" customFormat="1" x14ac:dyDescent="0.25">
      <c r="N203" s="97"/>
      <c r="O203" s="40"/>
      <c r="P203" s="31"/>
      <c r="S203" s="31"/>
      <c r="T203" s="31"/>
      <c r="U203" s="31"/>
      <c r="V203" s="31"/>
      <c r="W203" s="31"/>
      <c r="Y203" s="100"/>
      <c r="AG203" s="31"/>
      <c r="AH203" s="31"/>
      <c r="AI203" s="31"/>
      <c r="AJ203" s="31"/>
    </row>
    <row r="204" spans="14:36" s="22" customFormat="1" x14ac:dyDescent="0.25">
      <c r="N204" s="97"/>
      <c r="O204" s="40"/>
      <c r="P204" s="31"/>
      <c r="S204" s="31"/>
      <c r="T204" s="31"/>
      <c r="U204" s="31"/>
      <c r="V204" s="31"/>
      <c r="W204" s="31"/>
      <c r="Y204" s="100"/>
      <c r="AG204" s="31"/>
      <c r="AH204" s="31"/>
      <c r="AI204" s="31"/>
      <c r="AJ204" s="31"/>
    </row>
    <row r="205" spans="14:36" s="22" customFormat="1" ht="15" customHeight="1" x14ac:dyDescent="0.25">
      <c r="N205" s="40"/>
      <c r="O205" s="40"/>
      <c r="P205" s="31"/>
      <c r="S205" s="31"/>
      <c r="T205" s="31"/>
      <c r="U205" s="31"/>
      <c r="V205" s="31"/>
      <c r="W205" s="31"/>
      <c r="Y205" s="100"/>
      <c r="AG205" s="31"/>
      <c r="AH205" s="31"/>
      <c r="AI205" s="31"/>
      <c r="AJ205" s="31"/>
    </row>
    <row r="206" spans="14:36" s="22" customFormat="1" x14ac:dyDescent="0.25">
      <c r="O206" s="31"/>
      <c r="P206" s="31"/>
      <c r="S206" s="31"/>
      <c r="T206" s="31"/>
      <c r="U206" s="31"/>
      <c r="V206" s="31"/>
      <c r="W206" s="31"/>
      <c r="Y206" s="100"/>
      <c r="AG206" s="31"/>
      <c r="AH206" s="31"/>
      <c r="AI206" s="31"/>
      <c r="AJ206" s="31"/>
    </row>
    <row r="207" spans="14:36" s="22" customFormat="1" x14ac:dyDescent="0.25">
      <c r="O207" s="36"/>
      <c r="P207" s="31"/>
      <c r="S207" s="31"/>
      <c r="T207" s="31"/>
      <c r="U207" s="31"/>
      <c r="V207" s="31"/>
      <c r="W207" s="31"/>
      <c r="Y207" s="100"/>
      <c r="AG207" s="31"/>
      <c r="AH207" s="31"/>
      <c r="AI207" s="31"/>
      <c r="AJ207" s="31"/>
    </row>
    <row r="208" spans="14:36" s="22" customFormat="1" x14ac:dyDescent="0.25">
      <c r="O208" s="36"/>
      <c r="P208" s="31"/>
      <c r="S208" s="31"/>
      <c r="T208" s="31"/>
      <c r="U208" s="31"/>
      <c r="V208" s="31"/>
      <c r="W208" s="31"/>
      <c r="Y208" s="99"/>
      <c r="AG208" s="31"/>
      <c r="AH208" s="31"/>
      <c r="AI208" s="31"/>
      <c r="AJ208" s="31"/>
    </row>
    <row r="209" spans="14:36" s="22" customFormat="1" x14ac:dyDescent="0.25">
      <c r="O209" s="36"/>
      <c r="P209" s="31"/>
      <c r="S209" s="31"/>
      <c r="T209" s="31"/>
      <c r="U209" s="31"/>
      <c r="V209" s="31"/>
      <c r="W209" s="31"/>
      <c r="Y209" s="99"/>
      <c r="AG209" s="31"/>
      <c r="AH209" s="31"/>
      <c r="AI209" s="31"/>
      <c r="AJ209" s="31"/>
    </row>
    <row r="210" spans="14:36" s="22" customFormat="1" x14ac:dyDescent="0.25">
      <c r="O210" s="31"/>
      <c r="P210" s="31"/>
      <c r="S210" s="31"/>
      <c r="T210" s="31"/>
      <c r="U210" s="31"/>
      <c r="V210" s="31"/>
      <c r="W210" s="31"/>
      <c r="Y210" s="99"/>
      <c r="AG210" s="31"/>
      <c r="AH210" s="31"/>
      <c r="AI210" s="31"/>
      <c r="AJ210" s="31"/>
    </row>
    <row r="211" spans="14:36" s="22" customFormat="1" x14ac:dyDescent="0.25">
      <c r="N211" s="84"/>
      <c r="O211" s="31"/>
      <c r="P211" s="31"/>
      <c r="S211" s="31"/>
      <c r="T211" s="31"/>
      <c r="U211" s="31"/>
      <c r="V211" s="31"/>
      <c r="W211" s="31"/>
      <c r="Y211" s="99"/>
      <c r="AG211" s="31"/>
      <c r="AH211" s="31"/>
      <c r="AI211" s="31"/>
      <c r="AJ211" s="31"/>
    </row>
    <row r="212" spans="14:36" s="22" customFormat="1" x14ac:dyDescent="0.25">
      <c r="N212" s="84"/>
      <c r="O212" s="31"/>
      <c r="P212" s="31"/>
      <c r="S212" s="31"/>
      <c r="T212" s="31"/>
      <c r="U212" s="31"/>
      <c r="V212" s="31"/>
      <c r="W212" s="31"/>
      <c r="AG212" s="31"/>
      <c r="AH212" s="31"/>
      <c r="AI212" s="31"/>
      <c r="AJ212" s="31"/>
    </row>
    <row r="213" spans="14:36" s="22" customFormat="1" x14ac:dyDescent="0.25">
      <c r="N213" s="84"/>
      <c r="O213" s="31"/>
      <c r="P213" s="31"/>
      <c r="S213" s="31"/>
      <c r="T213" s="31"/>
      <c r="U213" s="31"/>
      <c r="V213" s="31"/>
      <c r="W213" s="31"/>
      <c r="AG213" s="31"/>
      <c r="AH213" s="31"/>
      <c r="AI213" s="31"/>
      <c r="AJ213" s="31"/>
    </row>
    <row r="214" spans="14:36" s="22" customFormat="1" x14ac:dyDescent="0.25">
      <c r="N214" s="84"/>
      <c r="O214" s="31"/>
      <c r="P214" s="31"/>
      <c r="S214" s="31"/>
      <c r="T214" s="31"/>
      <c r="U214" s="31"/>
      <c r="V214" s="31"/>
      <c r="W214" s="31"/>
      <c r="AG214" s="31"/>
      <c r="AH214" s="31"/>
      <c r="AI214" s="31"/>
      <c r="AJ214" s="31"/>
    </row>
    <row r="215" spans="14:36" s="22" customFormat="1" x14ac:dyDescent="0.25">
      <c r="N215" s="84"/>
      <c r="O215" s="31"/>
      <c r="P215" s="31"/>
      <c r="S215" s="31"/>
      <c r="T215" s="31"/>
      <c r="U215" s="31"/>
      <c r="V215" s="31"/>
      <c r="W215" s="31"/>
      <c r="AG215" s="31"/>
      <c r="AH215" s="31"/>
      <c r="AI215" s="31"/>
      <c r="AJ215" s="31"/>
    </row>
    <row r="216" spans="14:36" s="22" customFormat="1" x14ac:dyDescent="0.25">
      <c r="N216" s="84"/>
      <c r="O216" s="31"/>
      <c r="P216" s="31"/>
      <c r="S216" s="31"/>
      <c r="T216" s="31"/>
      <c r="U216" s="31"/>
      <c r="V216" s="31"/>
      <c r="W216" s="31"/>
      <c r="AG216" s="31"/>
      <c r="AH216" s="31"/>
      <c r="AI216" s="31"/>
      <c r="AJ216" s="31"/>
    </row>
    <row r="217" spans="14:36" s="22" customFormat="1" x14ac:dyDescent="0.25">
      <c r="N217" s="84"/>
      <c r="O217" s="31"/>
      <c r="P217" s="31"/>
      <c r="S217" s="31"/>
      <c r="T217" s="31"/>
      <c r="U217" s="31"/>
      <c r="V217" s="31"/>
      <c r="W217" s="31"/>
      <c r="AG217" s="31"/>
      <c r="AH217" s="31"/>
      <c r="AI217" s="31"/>
      <c r="AJ217" s="31"/>
    </row>
    <row r="218" spans="14:36" s="22" customFormat="1" x14ac:dyDescent="0.25">
      <c r="N218" s="84"/>
      <c r="O218" s="31"/>
      <c r="P218" s="31"/>
      <c r="S218" s="31"/>
      <c r="T218" s="31"/>
      <c r="U218" s="31"/>
      <c r="V218" s="31"/>
      <c r="W218" s="31"/>
      <c r="AG218" s="31"/>
      <c r="AH218" s="31"/>
      <c r="AI218" s="31"/>
      <c r="AJ218" s="31"/>
    </row>
    <row r="219" spans="14:36" s="22" customFormat="1" x14ac:dyDescent="0.25">
      <c r="N219" s="84"/>
      <c r="O219" s="31"/>
      <c r="P219" s="31"/>
      <c r="S219" s="31"/>
      <c r="T219" s="31"/>
      <c r="U219" s="31"/>
      <c r="V219" s="31"/>
      <c r="W219" s="31"/>
      <c r="AG219" s="31"/>
      <c r="AH219" s="31"/>
      <c r="AI219" s="31"/>
      <c r="AJ219" s="31"/>
    </row>
    <row r="220" spans="14:36" s="22" customFormat="1" x14ac:dyDescent="0.25">
      <c r="N220" s="84"/>
      <c r="O220" s="31"/>
      <c r="P220" s="31"/>
      <c r="S220" s="31"/>
      <c r="T220" s="31"/>
      <c r="U220" s="31"/>
      <c r="V220" s="31"/>
      <c r="W220" s="31"/>
      <c r="AG220" s="31"/>
      <c r="AH220" s="31"/>
      <c r="AI220" s="31"/>
      <c r="AJ220" s="31"/>
    </row>
    <row r="221" spans="14:36" s="22" customFormat="1" x14ac:dyDescent="0.25">
      <c r="N221" s="84"/>
      <c r="O221" s="31"/>
      <c r="P221" s="31"/>
      <c r="S221" s="31"/>
      <c r="T221" s="31"/>
      <c r="U221" s="31"/>
      <c r="V221" s="31"/>
      <c r="W221" s="31"/>
      <c r="AG221" s="31"/>
      <c r="AH221" s="31"/>
      <c r="AI221" s="31"/>
      <c r="AJ221" s="31"/>
    </row>
    <row r="222" spans="14:36" s="22" customFormat="1" x14ac:dyDescent="0.25">
      <c r="N222" s="84"/>
      <c r="O222" s="31"/>
      <c r="P222" s="31"/>
      <c r="S222" s="31"/>
      <c r="T222" s="31"/>
      <c r="U222" s="31"/>
      <c r="V222" s="31"/>
      <c r="W222" s="31"/>
      <c r="AG222" s="31"/>
      <c r="AH222" s="31"/>
      <c r="AI222" s="31"/>
      <c r="AJ222" s="31"/>
    </row>
    <row r="223" spans="14:36" s="22" customFormat="1" x14ac:dyDescent="0.25">
      <c r="N223"/>
      <c r="O223" s="31"/>
      <c r="P223" s="31"/>
      <c r="S223" s="31"/>
      <c r="T223" s="31"/>
      <c r="U223" s="31"/>
      <c r="V223" s="31"/>
      <c r="W223" s="31"/>
      <c r="AG223" s="31"/>
      <c r="AH223" s="31"/>
      <c r="AI223" s="31"/>
      <c r="AJ223" s="31"/>
    </row>
    <row r="224" spans="14:36" s="22" customFormat="1" x14ac:dyDescent="0.25">
      <c r="N224" s="84"/>
      <c r="O224" s="31"/>
      <c r="P224" s="31"/>
      <c r="S224" s="31"/>
      <c r="T224" s="31"/>
      <c r="U224" s="31"/>
      <c r="V224" s="31"/>
      <c r="W224" s="31"/>
      <c r="AG224" s="31"/>
      <c r="AH224" s="31"/>
      <c r="AI224" s="31"/>
      <c r="AJ224" s="31"/>
    </row>
    <row r="225" spans="8:36" s="22" customFormat="1" x14ac:dyDescent="0.25">
      <c r="N225" s="40"/>
      <c r="O225" s="31"/>
      <c r="P225" s="31"/>
      <c r="S225" s="31"/>
      <c r="T225" s="31"/>
      <c r="U225" s="31"/>
      <c r="V225" s="31"/>
      <c r="W225" s="31"/>
      <c r="AG225" s="31"/>
      <c r="AH225" s="31"/>
      <c r="AI225" s="31"/>
      <c r="AJ225" s="31"/>
    </row>
    <row r="226" spans="8:36" s="22" customFormat="1" x14ac:dyDescent="0.25">
      <c r="H226" s="31"/>
      <c r="I226" s="31"/>
      <c r="O226" s="31"/>
      <c r="P226" s="31"/>
      <c r="S226" s="31"/>
      <c r="T226" s="31"/>
      <c r="U226" s="31"/>
      <c r="V226" s="31"/>
      <c r="W226" s="31"/>
      <c r="AG226" s="31"/>
      <c r="AH226" s="31"/>
      <c r="AI226" s="31"/>
      <c r="AJ226" s="31"/>
    </row>
    <row r="227" spans="8:36" s="22" customFormat="1" x14ac:dyDescent="0.25">
      <c r="H227" s="31"/>
      <c r="I227" s="31"/>
      <c r="O227" s="31"/>
      <c r="P227" s="31"/>
      <c r="S227" s="31"/>
      <c r="T227" s="31"/>
      <c r="U227" s="31"/>
      <c r="V227" s="31"/>
      <c r="W227" s="31"/>
      <c r="AG227" s="31"/>
      <c r="AH227" s="31"/>
      <c r="AI227" s="31"/>
      <c r="AJ227" s="31"/>
    </row>
    <row r="228" spans="8:36" s="22" customFormat="1" x14ac:dyDescent="0.25">
      <c r="H228" s="31"/>
      <c r="I228" s="31"/>
      <c r="O228" s="31"/>
      <c r="P228" s="31"/>
      <c r="S228" s="31"/>
      <c r="T228" s="31"/>
      <c r="U228" s="31"/>
      <c r="V228" s="31"/>
      <c r="W228" s="31"/>
      <c r="AG228" s="31"/>
      <c r="AH228" s="31"/>
      <c r="AI228" s="31"/>
      <c r="AJ228" s="31"/>
    </row>
    <row r="229" spans="8:36" s="22" customFormat="1" x14ac:dyDescent="0.25">
      <c r="H229" s="31"/>
      <c r="I229" s="31"/>
      <c r="O229" s="31"/>
      <c r="P229" s="31"/>
      <c r="S229" s="31"/>
      <c r="T229" s="31"/>
      <c r="U229" s="31"/>
      <c r="V229" s="31"/>
      <c r="W229" s="31"/>
      <c r="AG229" s="31"/>
      <c r="AH229" s="31"/>
      <c r="AI229" s="31"/>
      <c r="AJ229" s="31"/>
    </row>
    <row r="230" spans="8:36" s="22" customFormat="1" x14ac:dyDescent="0.25">
      <c r="H230" s="31"/>
      <c r="I230" s="31"/>
      <c r="O230" s="31"/>
      <c r="P230" s="31"/>
      <c r="S230" s="31"/>
      <c r="T230" s="31"/>
      <c r="U230" s="31"/>
      <c r="V230" s="31"/>
      <c r="W230" s="31"/>
      <c r="AG230" s="31"/>
      <c r="AH230" s="31"/>
      <c r="AI230" s="31"/>
      <c r="AJ230" s="31"/>
    </row>
    <row r="231" spans="8:36" s="22" customFormat="1" x14ac:dyDescent="0.25">
      <c r="H231" s="31"/>
      <c r="I231" s="31"/>
      <c r="J231" s="31"/>
      <c r="K231" s="31"/>
      <c r="L231" s="31"/>
      <c r="M231" s="31"/>
      <c r="N231" s="31"/>
      <c r="O231" s="31"/>
      <c r="P231" s="31"/>
      <c r="S231" s="31"/>
      <c r="T231" s="31"/>
      <c r="U231" s="31"/>
      <c r="V231" s="31"/>
      <c r="W231" s="31"/>
      <c r="AG231" s="31"/>
      <c r="AH231" s="31"/>
      <c r="AI231" s="31"/>
      <c r="AJ231" s="31"/>
    </row>
    <row r="232" spans="8:36" s="22" customFormat="1" x14ac:dyDescent="0.25">
      <c r="H232" s="31"/>
      <c r="I232" s="31"/>
      <c r="J232" s="31"/>
      <c r="K232" s="31"/>
      <c r="L232" s="31"/>
      <c r="M232" s="31"/>
      <c r="N232" s="31"/>
      <c r="O232" s="31"/>
      <c r="P232" s="31"/>
      <c r="S232" s="31"/>
      <c r="T232" s="31"/>
      <c r="U232" s="31"/>
      <c r="V232" s="31"/>
      <c r="W232" s="31"/>
      <c r="AG232" s="31"/>
      <c r="AH232" s="31"/>
      <c r="AI232" s="31"/>
      <c r="AJ232" s="31"/>
    </row>
    <row r="233" spans="8:36" s="22" customFormat="1" x14ac:dyDescent="0.25">
      <c r="H233" s="31"/>
      <c r="I233" s="31"/>
      <c r="J233" s="31"/>
      <c r="K233" s="31"/>
      <c r="L233" s="31"/>
      <c r="M233" s="31"/>
      <c r="N233" s="31"/>
      <c r="O233" s="31"/>
      <c r="P233" s="31"/>
      <c r="S233" s="31"/>
      <c r="T233" s="31"/>
      <c r="U233" s="31"/>
      <c r="V233" s="31"/>
      <c r="W233" s="31"/>
      <c r="AG233" s="31"/>
      <c r="AH233" s="31"/>
      <c r="AI233" s="31"/>
      <c r="AJ233" s="31"/>
    </row>
    <row r="234" spans="8:36" s="22" customFormat="1" x14ac:dyDescent="0.25">
      <c r="H234" s="31"/>
      <c r="I234" s="31"/>
      <c r="J234" s="31"/>
      <c r="K234" s="31"/>
      <c r="L234" s="31"/>
      <c r="M234" s="31"/>
      <c r="N234" s="31"/>
      <c r="O234" s="31"/>
      <c r="P234" s="31"/>
      <c r="S234" s="31"/>
      <c r="T234" s="31"/>
      <c r="U234" s="31"/>
      <c r="V234" s="31"/>
      <c r="W234" s="31"/>
      <c r="AG234" s="31"/>
      <c r="AH234" s="31"/>
      <c r="AI234" s="31"/>
      <c r="AJ234" s="31"/>
    </row>
    <row r="235" spans="8:36" s="22" customFormat="1" x14ac:dyDescent="0.25">
      <c r="H235" s="31"/>
      <c r="I235" s="31"/>
      <c r="J235" s="31"/>
      <c r="K235" s="31"/>
      <c r="L235" s="31"/>
      <c r="M235" s="31"/>
      <c r="N235" s="31"/>
      <c r="O235" s="31"/>
      <c r="P235" s="31"/>
      <c r="S235" s="31"/>
      <c r="T235" s="31"/>
      <c r="U235" s="31"/>
      <c r="V235" s="31"/>
      <c r="W235" s="31"/>
      <c r="AG235" s="31"/>
      <c r="AH235" s="31"/>
      <c r="AI235" s="31"/>
      <c r="AJ235" s="31"/>
    </row>
    <row r="236" spans="8:36" s="22" customFormat="1" x14ac:dyDescent="0.25">
      <c r="H236" s="31"/>
      <c r="I236" s="31"/>
      <c r="J236" s="31"/>
      <c r="K236" s="31"/>
      <c r="L236" s="31"/>
      <c r="M236" s="31"/>
      <c r="N236" s="31"/>
      <c r="O236" s="31"/>
      <c r="P236" s="31"/>
      <c r="S236" s="31"/>
      <c r="T236" s="31"/>
      <c r="U236" s="31"/>
      <c r="V236" s="31"/>
      <c r="W236" s="31"/>
      <c r="AG236" s="31"/>
      <c r="AH236" s="31"/>
      <c r="AI236" s="31"/>
      <c r="AJ236" s="31"/>
    </row>
    <row r="237" spans="8:36" s="22" customFormat="1" x14ac:dyDescent="0.25">
      <c r="H237" s="31"/>
      <c r="I237" s="31"/>
      <c r="J237" s="31"/>
      <c r="K237" s="31"/>
      <c r="L237" s="31"/>
      <c r="M237" s="31"/>
      <c r="N237" s="31"/>
      <c r="O237" s="31"/>
      <c r="P237" s="31"/>
      <c r="S237" s="31"/>
      <c r="T237" s="31"/>
      <c r="U237" s="31"/>
      <c r="V237" s="31"/>
      <c r="W237" s="31"/>
      <c r="AG237" s="31"/>
      <c r="AH237" s="31"/>
      <c r="AI237" s="31"/>
      <c r="AJ237" s="31"/>
    </row>
    <row r="238" spans="8:36" s="22" customFormat="1" x14ac:dyDescent="0.25">
      <c r="H238" s="31"/>
      <c r="I238" s="31"/>
      <c r="J238" s="31"/>
      <c r="K238" s="31"/>
      <c r="L238" s="31"/>
      <c r="M238" s="31"/>
      <c r="N238" s="31"/>
      <c r="O238" s="31"/>
      <c r="P238" s="31"/>
      <c r="S238" s="31"/>
      <c r="T238" s="31"/>
      <c r="U238" s="31"/>
      <c r="V238" s="31"/>
      <c r="W238" s="31"/>
      <c r="AG238" s="31"/>
      <c r="AH238" s="31"/>
      <c r="AI238" s="31"/>
      <c r="AJ238" s="31"/>
    </row>
    <row r="239" spans="8:36" s="22" customFormat="1" x14ac:dyDescent="0.25">
      <c r="H239" s="31"/>
      <c r="I239" s="31"/>
      <c r="J239" s="31"/>
      <c r="K239" s="31"/>
      <c r="L239" s="31"/>
      <c r="M239" s="31"/>
      <c r="N239" s="31"/>
      <c r="O239" s="31"/>
      <c r="P239" s="31"/>
      <c r="S239" s="31"/>
      <c r="T239" s="31"/>
      <c r="U239" s="31"/>
      <c r="V239" s="31"/>
      <c r="W239" s="31"/>
      <c r="AG239" s="31"/>
      <c r="AH239" s="31"/>
      <c r="AI239" s="31"/>
      <c r="AJ239" s="31"/>
    </row>
    <row r="240" spans="8:36" s="22" customFormat="1" x14ac:dyDescent="0.25">
      <c r="H240" s="31"/>
      <c r="I240" s="31"/>
      <c r="J240" s="31"/>
      <c r="K240" s="31"/>
      <c r="L240" s="31"/>
      <c r="M240" s="31"/>
      <c r="N240" s="31"/>
      <c r="O240" s="31"/>
      <c r="P240" s="31"/>
      <c r="S240" s="31"/>
      <c r="T240" s="31"/>
      <c r="U240" s="31"/>
      <c r="V240" s="31"/>
      <c r="W240" s="31"/>
      <c r="AG240" s="31"/>
      <c r="AH240" s="31"/>
      <c r="AI240" s="31"/>
      <c r="AJ240" s="31"/>
    </row>
    <row r="241" spans="8:36" s="22" customFormat="1" x14ac:dyDescent="0.25">
      <c r="H241" s="31"/>
      <c r="I241" s="31"/>
      <c r="J241" s="31"/>
      <c r="K241" s="31"/>
      <c r="L241" s="31"/>
      <c r="M241" s="31"/>
      <c r="N241" s="31"/>
      <c r="O241" s="31"/>
      <c r="P241" s="31"/>
      <c r="S241" s="31"/>
      <c r="T241" s="31"/>
      <c r="U241" s="31"/>
      <c r="V241" s="31"/>
      <c r="W241" s="31"/>
      <c r="AG241" s="31"/>
      <c r="AH241" s="31"/>
      <c r="AI241" s="31"/>
      <c r="AJ241" s="31"/>
    </row>
    <row r="242" spans="8:36" s="22" customFormat="1" x14ac:dyDescent="0.25">
      <c r="H242" s="31"/>
      <c r="I242" s="31"/>
      <c r="J242" s="31"/>
      <c r="K242" s="31"/>
      <c r="L242" s="31"/>
      <c r="M242" s="31"/>
      <c r="N242" s="31"/>
      <c r="O242" s="31"/>
      <c r="P242" s="31"/>
      <c r="S242" s="31"/>
      <c r="T242" s="31"/>
      <c r="U242" s="31"/>
      <c r="V242" s="31"/>
      <c r="W242" s="31"/>
      <c r="AG242" s="31"/>
      <c r="AH242" s="31"/>
      <c r="AI242" s="31"/>
      <c r="AJ242" s="31"/>
    </row>
    <row r="243" spans="8:36" s="22" customFormat="1" x14ac:dyDescent="0.25">
      <c r="H243" s="31"/>
      <c r="I243" s="31"/>
      <c r="J243" s="31"/>
      <c r="K243" s="31"/>
      <c r="L243" s="31"/>
      <c r="M243" s="31"/>
      <c r="N243" s="31"/>
      <c r="O243" s="31"/>
      <c r="P243" s="31"/>
      <c r="S243" s="31"/>
      <c r="T243" s="31"/>
      <c r="U243" s="31"/>
      <c r="V243" s="31"/>
      <c r="W243" s="31"/>
      <c r="AG243" s="31"/>
      <c r="AH243" s="31"/>
      <c r="AI243" s="31"/>
      <c r="AJ243" s="31"/>
    </row>
    <row r="244" spans="8:36" s="22" customFormat="1" x14ac:dyDescent="0.25">
      <c r="H244" s="31"/>
      <c r="I244" s="31"/>
      <c r="J244" s="31"/>
      <c r="K244" s="31"/>
      <c r="L244" s="31"/>
      <c r="M244" s="31"/>
      <c r="N244" s="31"/>
      <c r="O244" s="31"/>
      <c r="P244" s="31"/>
      <c r="S244" s="31"/>
      <c r="T244" s="31"/>
      <c r="U244" s="31"/>
      <c r="V244" s="31"/>
      <c r="W244" s="31"/>
      <c r="AG244" s="31"/>
      <c r="AH244" s="31"/>
      <c r="AI244" s="31"/>
      <c r="AJ244" s="31"/>
    </row>
    <row r="245" spans="8:36" s="22" customFormat="1" x14ac:dyDescent="0.25">
      <c r="H245" s="31"/>
      <c r="I245" s="31"/>
      <c r="J245" s="31"/>
      <c r="K245" s="31"/>
      <c r="L245" s="31"/>
      <c r="M245" s="31"/>
      <c r="N245" s="31"/>
      <c r="O245" s="31"/>
      <c r="P245" s="31"/>
      <c r="S245" s="31"/>
      <c r="T245" s="31"/>
      <c r="U245" s="31"/>
      <c r="V245" s="31"/>
      <c r="W245" s="31"/>
      <c r="AG245" s="31"/>
      <c r="AH245" s="31"/>
      <c r="AI245" s="31"/>
      <c r="AJ245" s="31"/>
    </row>
    <row r="246" spans="8:36" s="22" customFormat="1" x14ac:dyDescent="0.25">
      <c r="H246" s="31"/>
      <c r="I246" s="31"/>
      <c r="J246" s="31"/>
      <c r="K246" s="31"/>
      <c r="L246" s="31"/>
      <c r="M246" s="31"/>
      <c r="N246" s="31"/>
      <c r="O246" s="31"/>
      <c r="P246" s="31"/>
      <c r="S246" s="31"/>
      <c r="T246" s="31"/>
      <c r="U246" s="31"/>
      <c r="V246" s="31"/>
      <c r="W246" s="31"/>
      <c r="AG246" s="31"/>
      <c r="AH246" s="31"/>
      <c r="AI246" s="31"/>
      <c r="AJ246" s="31"/>
    </row>
    <row r="247" spans="8:36" s="22" customFormat="1" x14ac:dyDescent="0.25">
      <c r="H247" s="31"/>
      <c r="I247" s="31"/>
      <c r="J247" s="31"/>
      <c r="K247" s="31"/>
      <c r="L247" s="31"/>
      <c r="M247" s="31"/>
      <c r="N247" s="31"/>
      <c r="O247" s="31"/>
      <c r="P247" s="31"/>
      <c r="S247" s="31"/>
      <c r="T247" s="31"/>
      <c r="U247" s="31"/>
      <c r="V247" s="31"/>
      <c r="W247" s="31"/>
      <c r="AG247" s="31"/>
      <c r="AH247" s="31"/>
      <c r="AI247" s="31"/>
      <c r="AJ247" s="31"/>
    </row>
    <row r="248" spans="8:36" s="22" customFormat="1" x14ac:dyDescent="0.25">
      <c r="H248" s="31"/>
      <c r="I248" s="31"/>
      <c r="J248" s="31"/>
      <c r="K248" s="31"/>
      <c r="L248" s="31"/>
      <c r="M248" s="31"/>
      <c r="N248" s="31"/>
      <c r="O248" s="31"/>
      <c r="P248" s="31"/>
      <c r="S248" s="31"/>
      <c r="T248" s="31"/>
      <c r="U248" s="31"/>
      <c r="V248" s="31"/>
      <c r="W248" s="31"/>
      <c r="AG248" s="31"/>
      <c r="AH248" s="31"/>
      <c r="AI248" s="31"/>
      <c r="AJ248" s="31"/>
    </row>
    <row r="249" spans="8:36" s="22" customFormat="1" x14ac:dyDescent="0.25">
      <c r="H249" s="31"/>
      <c r="I249" s="31"/>
      <c r="J249" s="31"/>
      <c r="K249" s="31"/>
      <c r="L249" s="31"/>
      <c r="M249" s="31"/>
      <c r="N249" s="31"/>
      <c r="O249" s="31"/>
      <c r="P249" s="31"/>
      <c r="S249" s="31"/>
      <c r="T249" s="31"/>
      <c r="U249" s="31"/>
      <c r="V249" s="31"/>
      <c r="W249" s="31"/>
      <c r="AG249" s="31"/>
      <c r="AH249" s="31"/>
      <c r="AI249" s="31"/>
      <c r="AJ249" s="31"/>
    </row>
    <row r="250" spans="8:36" s="22" customFormat="1" x14ac:dyDescent="0.25">
      <c r="H250" s="31"/>
      <c r="I250" s="31"/>
      <c r="J250" s="31"/>
      <c r="K250" s="31"/>
      <c r="L250" s="31"/>
      <c r="M250" s="31"/>
      <c r="N250" s="31"/>
      <c r="O250" s="31"/>
      <c r="P250" s="31"/>
      <c r="S250" s="31"/>
      <c r="T250" s="31"/>
      <c r="U250" s="31"/>
      <c r="V250" s="31"/>
      <c r="W250" s="31"/>
      <c r="AG250" s="31"/>
      <c r="AH250" s="31"/>
      <c r="AI250" s="31"/>
      <c r="AJ250" s="31"/>
    </row>
    <row r="251" spans="8:36" s="22" customFormat="1" x14ac:dyDescent="0.25">
      <c r="H251" s="31"/>
      <c r="I251" s="31"/>
      <c r="J251" s="31"/>
      <c r="K251" s="31"/>
      <c r="L251" s="31"/>
      <c r="M251" s="31"/>
      <c r="N251" s="31"/>
      <c r="O251" s="31"/>
      <c r="P251" s="31"/>
      <c r="S251" s="31"/>
      <c r="T251" s="31"/>
      <c r="U251" s="31"/>
      <c r="V251" s="31"/>
      <c r="W251" s="31"/>
      <c r="AG251" s="31"/>
      <c r="AH251" s="31"/>
      <c r="AI251" s="31"/>
      <c r="AJ251" s="31"/>
    </row>
    <row r="252" spans="8:36" s="22" customFormat="1" x14ac:dyDescent="0.25">
      <c r="H252" s="31"/>
      <c r="I252" s="31"/>
      <c r="J252" s="31"/>
      <c r="K252" s="31"/>
      <c r="L252" s="31"/>
      <c r="M252" s="31"/>
      <c r="N252" s="31"/>
      <c r="O252" s="31"/>
      <c r="P252" s="31"/>
      <c r="S252" s="31"/>
      <c r="T252" s="31"/>
      <c r="U252" s="31"/>
      <c r="V252" s="31"/>
      <c r="W252" s="31"/>
      <c r="AG252" s="31"/>
      <c r="AH252" s="31"/>
      <c r="AI252" s="31"/>
      <c r="AJ252" s="31"/>
    </row>
    <row r="253" spans="8:36" s="22" customFormat="1" x14ac:dyDescent="0.25">
      <c r="H253" s="31"/>
      <c r="I253" s="31"/>
      <c r="J253" s="31"/>
      <c r="K253" s="31"/>
      <c r="L253" s="31"/>
      <c r="M253" s="31"/>
      <c r="N253" s="31"/>
      <c r="O253" s="31"/>
      <c r="P253" s="31"/>
      <c r="S253" s="31"/>
      <c r="T253" s="31"/>
      <c r="U253" s="31"/>
      <c r="V253" s="31"/>
      <c r="W253" s="31"/>
      <c r="AG253" s="31"/>
      <c r="AH253" s="31"/>
      <c r="AI253" s="31"/>
      <c r="AJ253" s="31"/>
    </row>
    <row r="254" spans="8:36" s="22" customFormat="1" x14ac:dyDescent="0.25">
      <c r="H254" s="31"/>
      <c r="I254" s="31"/>
      <c r="J254" s="31"/>
      <c r="K254" s="31"/>
      <c r="L254" s="31"/>
      <c r="M254" s="31"/>
      <c r="N254" s="31"/>
      <c r="O254" s="31"/>
      <c r="P254" s="31"/>
      <c r="S254" s="31"/>
      <c r="T254" s="31"/>
      <c r="U254" s="31"/>
      <c r="V254" s="31"/>
      <c r="W254" s="31"/>
      <c r="AG254" s="31"/>
      <c r="AH254" s="31"/>
      <c r="AI254" s="31"/>
      <c r="AJ254" s="31"/>
    </row>
    <row r="255" spans="8:36" s="22" customFormat="1" x14ac:dyDescent="0.25">
      <c r="H255" s="31"/>
      <c r="I255" s="31"/>
      <c r="J255" s="31"/>
      <c r="K255" s="31"/>
      <c r="L255" s="31"/>
      <c r="M255" s="31"/>
      <c r="N255" s="31"/>
      <c r="O255" s="31"/>
      <c r="P255" s="31"/>
      <c r="S255" s="31"/>
      <c r="T255" s="31"/>
      <c r="U255" s="31"/>
      <c r="V255" s="31"/>
      <c r="W255" s="31"/>
      <c r="AG255" s="31"/>
      <c r="AH255" s="31"/>
      <c r="AI255" s="31"/>
      <c r="AJ255" s="31"/>
    </row>
    <row r="256" spans="8:36" s="22" customFormat="1" x14ac:dyDescent="0.25">
      <c r="H256" s="31"/>
      <c r="I256" s="31"/>
      <c r="J256" s="31"/>
      <c r="K256" s="31"/>
      <c r="L256" s="31"/>
      <c r="M256" s="31"/>
      <c r="N256" s="31"/>
      <c r="O256" s="31"/>
      <c r="P256" s="31"/>
      <c r="S256" s="31"/>
      <c r="T256" s="31"/>
      <c r="U256" s="31"/>
      <c r="V256" s="31"/>
      <c r="W256" s="31"/>
      <c r="AG256" s="31"/>
      <c r="AH256" s="31"/>
      <c r="AI256" s="31"/>
      <c r="AJ256" s="31"/>
    </row>
    <row r="257" spans="8:36" s="22" customFormat="1" x14ac:dyDescent="0.25">
      <c r="H257" s="31"/>
      <c r="I257" s="31"/>
      <c r="J257" s="31"/>
      <c r="K257" s="31"/>
      <c r="L257" s="31"/>
      <c r="M257" s="31"/>
      <c r="N257" s="31"/>
      <c r="O257" s="31"/>
      <c r="P257" s="31"/>
      <c r="S257" s="31"/>
      <c r="T257" s="31"/>
      <c r="U257" s="31"/>
      <c r="V257" s="31"/>
      <c r="W257" s="31"/>
      <c r="AG257" s="31"/>
      <c r="AH257" s="31"/>
      <c r="AI257" s="31"/>
      <c r="AJ257" s="31"/>
    </row>
    <row r="258" spans="8:36" s="22" customFormat="1" x14ac:dyDescent="0.25">
      <c r="H258" s="31"/>
      <c r="I258" s="31"/>
      <c r="J258" s="31"/>
      <c r="K258" s="31"/>
      <c r="L258" s="31"/>
      <c r="M258" s="31"/>
      <c r="N258" s="31"/>
      <c r="O258" s="31"/>
      <c r="P258" s="31"/>
      <c r="S258" s="31"/>
      <c r="T258" s="31"/>
      <c r="U258" s="31"/>
      <c r="V258" s="31"/>
      <c r="W258" s="31"/>
      <c r="AG258" s="31"/>
      <c r="AH258" s="31"/>
      <c r="AI258" s="31"/>
      <c r="AJ258" s="31"/>
    </row>
    <row r="259" spans="8:36" s="22" customFormat="1" x14ac:dyDescent="0.25">
      <c r="H259" s="31"/>
      <c r="I259" s="31"/>
      <c r="J259" s="31"/>
      <c r="K259" s="31"/>
      <c r="L259" s="31"/>
      <c r="M259" s="31"/>
      <c r="N259" s="31"/>
      <c r="O259" s="31"/>
      <c r="P259" s="31"/>
      <c r="S259" s="31"/>
      <c r="T259" s="31"/>
      <c r="U259" s="31"/>
      <c r="V259" s="31"/>
      <c r="W259" s="31"/>
      <c r="AG259" s="31"/>
      <c r="AH259" s="31"/>
      <c r="AI259" s="31"/>
      <c r="AJ259" s="31"/>
    </row>
    <row r="260" spans="8:36" s="22" customFormat="1" x14ac:dyDescent="0.25">
      <c r="H260" s="31"/>
      <c r="I260" s="31"/>
      <c r="J260" s="31"/>
      <c r="K260" s="31"/>
      <c r="L260" s="31"/>
      <c r="M260" s="31"/>
      <c r="N260" s="31"/>
      <c r="O260" s="31"/>
      <c r="P260" s="31"/>
      <c r="S260" s="31"/>
      <c r="T260" s="31"/>
      <c r="U260" s="31"/>
      <c r="V260" s="31"/>
      <c r="W260" s="31"/>
      <c r="AG260" s="31"/>
      <c r="AH260" s="31"/>
      <c r="AI260" s="31"/>
      <c r="AJ260" s="31"/>
    </row>
    <row r="261" spans="8:36" s="22" customFormat="1" x14ac:dyDescent="0.25">
      <c r="H261" s="31"/>
      <c r="I261" s="31"/>
      <c r="J261" s="31"/>
      <c r="K261" s="31"/>
      <c r="L261" s="31"/>
      <c r="M261" s="31"/>
      <c r="N261" s="31"/>
      <c r="O261" s="31"/>
      <c r="P261" s="31"/>
      <c r="S261" s="31"/>
      <c r="T261" s="31"/>
      <c r="U261" s="31"/>
      <c r="V261" s="31"/>
      <c r="W261" s="31"/>
      <c r="AG261" s="31"/>
      <c r="AH261" s="31"/>
      <c r="AI261" s="31"/>
      <c r="AJ261" s="31"/>
    </row>
    <row r="262" spans="8:36" s="22" customFormat="1" x14ac:dyDescent="0.25">
      <c r="H262" s="31"/>
      <c r="I262" s="31"/>
      <c r="J262" s="31"/>
      <c r="K262" s="31"/>
      <c r="L262" s="31"/>
      <c r="M262" s="31"/>
      <c r="N262" s="31"/>
      <c r="O262" s="31"/>
      <c r="P262" s="31"/>
      <c r="S262" s="31"/>
      <c r="T262" s="31"/>
      <c r="U262" s="31"/>
      <c r="V262" s="31"/>
      <c r="W262" s="31"/>
      <c r="AG262" s="31"/>
      <c r="AH262" s="31"/>
      <c r="AI262" s="31"/>
      <c r="AJ262" s="31"/>
    </row>
    <row r="263" spans="8:36" s="22" customFormat="1" x14ac:dyDescent="0.25">
      <c r="H263" s="31"/>
      <c r="I263" s="31"/>
      <c r="J263" s="31"/>
      <c r="K263" s="31"/>
      <c r="L263" s="31"/>
      <c r="M263" s="31"/>
      <c r="N263" s="31"/>
      <c r="O263" s="31"/>
      <c r="P263" s="31"/>
      <c r="S263" s="31"/>
      <c r="T263" s="31"/>
      <c r="U263" s="31"/>
      <c r="V263" s="31"/>
      <c r="W263" s="31"/>
      <c r="AG263" s="31"/>
      <c r="AH263" s="31"/>
      <c r="AI263" s="31"/>
      <c r="AJ263" s="31"/>
    </row>
    <row r="264" spans="8:36" s="22" customFormat="1" x14ac:dyDescent="0.25">
      <c r="H264" s="31"/>
      <c r="I264" s="31"/>
      <c r="J264" s="31"/>
      <c r="K264" s="31"/>
      <c r="L264" s="31"/>
      <c r="M264" s="31"/>
      <c r="N264" s="31"/>
      <c r="O264" s="31"/>
      <c r="P264" s="31"/>
      <c r="S264" s="31"/>
      <c r="T264" s="31"/>
      <c r="U264" s="31"/>
      <c r="V264" s="31"/>
      <c r="W264" s="31"/>
      <c r="AG264" s="31"/>
      <c r="AH264" s="31"/>
      <c r="AI264" s="31"/>
      <c r="AJ264" s="31"/>
    </row>
    <row r="265" spans="8:36" s="22" customFormat="1" x14ac:dyDescent="0.25">
      <c r="H265" s="31"/>
      <c r="I265" s="31"/>
      <c r="J265" s="31"/>
      <c r="K265" s="31"/>
      <c r="L265" s="31"/>
      <c r="M265" s="31"/>
      <c r="N265" s="31"/>
      <c r="O265" s="31"/>
      <c r="P265" s="31"/>
      <c r="S265" s="31"/>
      <c r="T265" s="31"/>
      <c r="U265" s="31"/>
      <c r="V265" s="31"/>
      <c r="W265" s="31"/>
      <c r="AG265" s="31"/>
      <c r="AH265" s="31"/>
      <c r="AI265" s="31"/>
      <c r="AJ265" s="31"/>
    </row>
    <row r="266" spans="8:36" s="22" customFormat="1" x14ac:dyDescent="0.25">
      <c r="AG266" s="31"/>
      <c r="AH266" s="31"/>
      <c r="AI266" s="31"/>
      <c r="AJ266" s="31"/>
    </row>
    <row r="267" spans="8:36" s="22" customFormat="1" x14ac:dyDescent="0.25">
      <c r="AG267" s="31"/>
      <c r="AH267" s="31"/>
      <c r="AI267" s="31"/>
      <c r="AJ267" s="31"/>
    </row>
    <row r="268" spans="8:36" s="22" customFormat="1" x14ac:dyDescent="0.25">
      <c r="AG268" s="31"/>
      <c r="AH268" s="31"/>
      <c r="AI268" s="31"/>
      <c r="AJ268" s="31"/>
    </row>
    <row r="269" spans="8:36" s="22" customFormat="1" x14ac:dyDescent="0.25">
      <c r="AG269" s="31"/>
      <c r="AH269" s="31"/>
      <c r="AI269" s="31"/>
      <c r="AJ269" s="31"/>
    </row>
    <row r="270" spans="8:36" s="22" customFormat="1" x14ac:dyDescent="0.25">
      <c r="AG270" s="31"/>
      <c r="AH270" s="31"/>
      <c r="AI270" s="31"/>
      <c r="AJ270" s="31"/>
    </row>
    <row r="271" spans="8:36" s="22" customFormat="1" x14ac:dyDescent="0.25">
      <c r="AG271" s="31"/>
      <c r="AH271" s="31"/>
      <c r="AI271" s="31"/>
      <c r="AJ271" s="31"/>
    </row>
    <row r="272" spans="8:36" s="22" customFormat="1" x14ac:dyDescent="0.25">
      <c r="AG272" s="31"/>
      <c r="AH272" s="31"/>
      <c r="AI272" s="31"/>
      <c r="AJ272" s="31"/>
    </row>
    <row r="273" spans="33:36" s="22" customFormat="1" x14ac:dyDescent="0.25">
      <c r="AG273" s="31"/>
      <c r="AH273" s="31"/>
      <c r="AI273" s="31"/>
      <c r="AJ273" s="31"/>
    </row>
    <row r="274" spans="33:36" s="22" customFormat="1" x14ac:dyDescent="0.25">
      <c r="AG274" s="31"/>
      <c r="AH274" s="31"/>
      <c r="AI274" s="31"/>
      <c r="AJ274" s="31"/>
    </row>
    <row r="275" spans="33:36" s="22" customFormat="1" x14ac:dyDescent="0.25">
      <c r="AG275" s="31"/>
      <c r="AH275" s="31"/>
      <c r="AI275" s="31"/>
      <c r="AJ275" s="31"/>
    </row>
    <row r="276" spans="33:36" s="22" customFormat="1" x14ac:dyDescent="0.25">
      <c r="AG276" s="31"/>
      <c r="AH276" s="31"/>
      <c r="AI276" s="31"/>
      <c r="AJ276" s="31"/>
    </row>
    <row r="277" spans="33:36" s="22" customFormat="1" x14ac:dyDescent="0.25">
      <c r="AG277" s="31"/>
      <c r="AH277" s="31"/>
      <c r="AI277" s="31"/>
      <c r="AJ277" s="31"/>
    </row>
    <row r="278" spans="33:36" s="22" customFormat="1" x14ac:dyDescent="0.25">
      <c r="AG278" s="31"/>
      <c r="AH278" s="31"/>
      <c r="AI278" s="31"/>
      <c r="AJ278" s="31"/>
    </row>
    <row r="279" spans="33:36" s="22" customFormat="1" x14ac:dyDescent="0.25">
      <c r="AG279" s="31"/>
      <c r="AH279" s="31"/>
      <c r="AI279" s="31"/>
      <c r="AJ279" s="31"/>
    </row>
    <row r="280" spans="33:36" s="22" customFormat="1" x14ac:dyDescent="0.25">
      <c r="AG280" s="31"/>
      <c r="AH280" s="31"/>
      <c r="AI280" s="31"/>
      <c r="AJ280" s="31"/>
    </row>
    <row r="281" spans="33:36" s="22" customFormat="1" x14ac:dyDescent="0.25">
      <c r="AG281" s="31"/>
      <c r="AH281" s="31"/>
      <c r="AI281" s="31"/>
      <c r="AJ281" s="31"/>
    </row>
    <row r="282" spans="33:36" s="22" customFormat="1" x14ac:dyDescent="0.25">
      <c r="AG282" s="31"/>
      <c r="AH282" s="31"/>
      <c r="AI282" s="31"/>
      <c r="AJ282" s="31"/>
    </row>
    <row r="283" spans="33:36" s="22" customFormat="1" x14ac:dyDescent="0.25">
      <c r="AG283" s="31"/>
      <c r="AH283" s="31"/>
      <c r="AI283" s="31"/>
      <c r="AJ283" s="31"/>
    </row>
    <row r="284" spans="33:36" s="22" customFormat="1" x14ac:dyDescent="0.25">
      <c r="AG284" s="31"/>
      <c r="AH284" s="31"/>
      <c r="AI284" s="31"/>
      <c r="AJ284" s="31"/>
    </row>
    <row r="285" spans="33:36" s="22" customFormat="1" x14ac:dyDescent="0.25">
      <c r="AG285" s="31"/>
      <c r="AH285" s="31"/>
      <c r="AI285" s="31"/>
      <c r="AJ285" s="31"/>
    </row>
    <row r="286" spans="33:36" s="22" customFormat="1" x14ac:dyDescent="0.25">
      <c r="AG286" s="31"/>
      <c r="AH286" s="31"/>
      <c r="AI286" s="31"/>
      <c r="AJ286" s="31"/>
    </row>
    <row r="287" spans="33:36" s="22" customFormat="1" x14ac:dyDescent="0.25">
      <c r="AG287" s="31"/>
      <c r="AH287" s="31"/>
      <c r="AI287" s="31"/>
      <c r="AJ287" s="31"/>
    </row>
    <row r="288" spans="33:36" s="22" customFormat="1" x14ac:dyDescent="0.25">
      <c r="AG288" s="31"/>
      <c r="AH288" s="31"/>
      <c r="AI288" s="31"/>
      <c r="AJ288" s="31"/>
    </row>
    <row r="289" spans="33:36" s="22" customFormat="1" x14ac:dyDescent="0.25">
      <c r="AG289" s="31"/>
      <c r="AH289" s="31"/>
      <c r="AI289" s="31"/>
      <c r="AJ289" s="31"/>
    </row>
    <row r="290" spans="33:36" s="22" customFormat="1" x14ac:dyDescent="0.25">
      <c r="AG290" s="31"/>
      <c r="AH290" s="31"/>
      <c r="AI290" s="31"/>
      <c r="AJ290" s="31"/>
    </row>
    <row r="291" spans="33:36" s="22" customFormat="1" x14ac:dyDescent="0.25">
      <c r="AG291" s="31"/>
      <c r="AH291" s="31"/>
      <c r="AI291" s="31"/>
      <c r="AJ291" s="31"/>
    </row>
    <row r="292" spans="33:36" s="22" customFormat="1" x14ac:dyDescent="0.25">
      <c r="AG292" s="31"/>
      <c r="AH292" s="31"/>
      <c r="AI292" s="31"/>
      <c r="AJ292" s="31"/>
    </row>
    <row r="293" spans="33:36" s="22" customFormat="1" x14ac:dyDescent="0.25">
      <c r="AG293" s="31"/>
      <c r="AH293" s="31"/>
      <c r="AI293" s="31"/>
      <c r="AJ293" s="31"/>
    </row>
    <row r="294" spans="33:36" s="22" customFormat="1" x14ac:dyDescent="0.25">
      <c r="AG294" s="31"/>
      <c r="AH294" s="31"/>
      <c r="AI294" s="31"/>
      <c r="AJ294" s="31"/>
    </row>
    <row r="295" spans="33:36" s="22" customFormat="1" x14ac:dyDescent="0.25">
      <c r="AG295" s="31"/>
      <c r="AH295" s="31"/>
      <c r="AI295" s="31"/>
      <c r="AJ295" s="31"/>
    </row>
    <row r="296" spans="33:36" s="22" customFormat="1" x14ac:dyDescent="0.25">
      <c r="AG296" s="31"/>
      <c r="AH296" s="31"/>
      <c r="AI296" s="31"/>
      <c r="AJ296" s="31"/>
    </row>
    <row r="297" spans="33:36" s="22" customFormat="1" x14ac:dyDescent="0.25">
      <c r="AG297" s="31"/>
      <c r="AH297" s="31"/>
      <c r="AI297" s="31"/>
      <c r="AJ297" s="31"/>
    </row>
    <row r="298" spans="33:36" s="22" customFormat="1" x14ac:dyDescent="0.25">
      <c r="AG298" s="31"/>
      <c r="AH298" s="31"/>
      <c r="AI298" s="31"/>
      <c r="AJ298" s="31"/>
    </row>
    <row r="299" spans="33:36" s="22" customFormat="1" x14ac:dyDescent="0.25">
      <c r="AG299" s="31"/>
      <c r="AH299" s="31"/>
      <c r="AI299" s="31"/>
      <c r="AJ299" s="31"/>
    </row>
    <row r="300" spans="33:36" s="22" customFormat="1" x14ac:dyDescent="0.25">
      <c r="AG300" s="31"/>
      <c r="AH300" s="31"/>
      <c r="AI300" s="31"/>
      <c r="AJ300" s="31"/>
    </row>
    <row r="301" spans="33:36" s="22" customFormat="1" x14ac:dyDescent="0.25">
      <c r="AG301" s="31"/>
      <c r="AH301" s="31"/>
      <c r="AI301" s="31"/>
      <c r="AJ301" s="31"/>
    </row>
    <row r="302" spans="33:36" s="22" customFormat="1" x14ac:dyDescent="0.25">
      <c r="AG302" s="31"/>
      <c r="AH302" s="31"/>
      <c r="AI302" s="31"/>
      <c r="AJ302" s="31"/>
    </row>
    <row r="303" spans="33:36" s="22" customFormat="1" x14ac:dyDescent="0.25">
      <c r="AG303" s="31"/>
      <c r="AH303" s="31"/>
      <c r="AI303" s="31"/>
      <c r="AJ303" s="31"/>
    </row>
    <row r="304" spans="33:36" s="22" customFormat="1" x14ac:dyDescent="0.25">
      <c r="AG304" s="31"/>
      <c r="AH304" s="31"/>
      <c r="AI304" s="31"/>
      <c r="AJ304" s="31"/>
    </row>
    <row r="305" spans="33:36" s="22" customFormat="1" x14ac:dyDescent="0.25">
      <c r="AG305" s="31"/>
      <c r="AH305" s="31"/>
      <c r="AI305" s="31"/>
      <c r="AJ305" s="31"/>
    </row>
    <row r="306" spans="33:36" s="22" customFormat="1" x14ac:dyDescent="0.25">
      <c r="AG306" s="31"/>
      <c r="AH306" s="31"/>
      <c r="AI306" s="31"/>
      <c r="AJ306" s="31"/>
    </row>
    <row r="307" spans="33:36" s="22" customFormat="1" x14ac:dyDescent="0.25"/>
    <row r="308" spans="33:36" s="22" customFormat="1" x14ac:dyDescent="0.25"/>
    <row r="309" spans="33:36" s="22" customFormat="1" x14ac:dyDescent="0.25"/>
    <row r="310" spans="33:36" s="22" customFormat="1" x14ac:dyDescent="0.25"/>
    <row r="311" spans="33:36" s="22" customFormat="1" x14ac:dyDescent="0.25"/>
    <row r="312" spans="33:36" s="22" customFormat="1" x14ac:dyDescent="0.25"/>
    <row r="313" spans="33:36" s="22" customFormat="1" x14ac:dyDescent="0.25"/>
    <row r="314" spans="33:36" s="22" customFormat="1" x14ac:dyDescent="0.25"/>
    <row r="315" spans="33:36" s="22" customFormat="1" x14ac:dyDescent="0.25"/>
    <row r="316" spans="33:36" s="22" customFormat="1" x14ac:dyDescent="0.25"/>
    <row r="317" spans="33:36" s="22" customFormat="1" x14ac:dyDescent="0.25"/>
    <row r="318" spans="33:36" s="22" customFormat="1" x14ac:dyDescent="0.25"/>
    <row r="319" spans="33:36" s="22" customFormat="1" x14ac:dyDescent="0.25"/>
    <row r="320" spans="33:36" s="22" customFormat="1" x14ac:dyDescent="0.25"/>
    <row r="321" s="22" customFormat="1" x14ac:dyDescent="0.25"/>
    <row r="322" s="22" customFormat="1" x14ac:dyDescent="0.25"/>
    <row r="323" s="22" customFormat="1" x14ac:dyDescent="0.25"/>
    <row r="324" s="22" customFormat="1" x14ac:dyDescent="0.25"/>
    <row r="325" s="22" customFormat="1" x14ac:dyDescent="0.25"/>
    <row r="326" s="22" customFormat="1" x14ac:dyDescent="0.25"/>
    <row r="327" s="22" customFormat="1" x14ac:dyDescent="0.25"/>
    <row r="328" s="22" customFormat="1" x14ac:dyDescent="0.25"/>
    <row r="329" s="22" customFormat="1" x14ac:dyDescent="0.25"/>
    <row r="330" s="22" customFormat="1" x14ac:dyDescent="0.25"/>
    <row r="331" s="22" customFormat="1" x14ac:dyDescent="0.25"/>
    <row r="332" s="22" customFormat="1" x14ac:dyDescent="0.25"/>
    <row r="333" s="22" customFormat="1" x14ac:dyDescent="0.25"/>
    <row r="334" s="22" customFormat="1" x14ac:dyDescent="0.25"/>
    <row r="335" s="22" customFormat="1" x14ac:dyDescent="0.25"/>
    <row r="336" s="22" customFormat="1" x14ac:dyDescent="0.25"/>
    <row r="337" s="22" customFormat="1" x14ac:dyDescent="0.25"/>
    <row r="338" s="22" customFormat="1" x14ac:dyDescent="0.25"/>
    <row r="339" s="22" customFormat="1" x14ac:dyDescent="0.25"/>
    <row r="340" s="22" customFormat="1" x14ac:dyDescent="0.25"/>
    <row r="341" s="22" customFormat="1" x14ac:dyDescent="0.25"/>
    <row r="342" s="22" customFormat="1" x14ac:dyDescent="0.25"/>
    <row r="343" s="22" customFormat="1" x14ac:dyDescent="0.25"/>
    <row r="344" s="22" customFormat="1" x14ac:dyDescent="0.25"/>
    <row r="345" s="22" customFormat="1" x14ac:dyDescent="0.25"/>
    <row r="346" s="22" customFormat="1" x14ac:dyDescent="0.25"/>
    <row r="347" s="22" customFormat="1" x14ac:dyDescent="0.25"/>
    <row r="348" s="22" customFormat="1" x14ac:dyDescent="0.25"/>
    <row r="349" s="22" customFormat="1" x14ac:dyDescent="0.25"/>
    <row r="350" s="22" customFormat="1" x14ac:dyDescent="0.25"/>
    <row r="351" s="22" customFormat="1" x14ac:dyDescent="0.25"/>
    <row r="352" s="22" customFormat="1" x14ac:dyDescent="0.25"/>
    <row r="353" s="22" customFormat="1" x14ac:dyDescent="0.25"/>
    <row r="354" s="22" customFormat="1" x14ac:dyDescent="0.25"/>
    <row r="355" s="22" customFormat="1" x14ac:dyDescent="0.25"/>
    <row r="356" s="22" customFormat="1" x14ac:dyDescent="0.25"/>
    <row r="357" s="22" customFormat="1" x14ac:dyDescent="0.25"/>
    <row r="358" s="22" customFormat="1" x14ac:dyDescent="0.25"/>
    <row r="359" s="22" customFormat="1" x14ac:dyDescent="0.25"/>
    <row r="360" s="22" customFormat="1" x14ac:dyDescent="0.25"/>
    <row r="361" s="22" customFormat="1" x14ac:dyDescent="0.25"/>
    <row r="362" s="22" customFormat="1" x14ac:dyDescent="0.25"/>
    <row r="363" s="22" customFormat="1" x14ac:dyDescent="0.25"/>
    <row r="364" s="22" customFormat="1" x14ac:dyDescent="0.25"/>
    <row r="365" s="22" customFormat="1" x14ac:dyDescent="0.25"/>
    <row r="366" s="22" customFormat="1" x14ac:dyDescent="0.25"/>
    <row r="367" s="22" customFormat="1" x14ac:dyDescent="0.25"/>
    <row r="368" s="22" customFormat="1" x14ac:dyDescent="0.25"/>
    <row r="369" s="22" customFormat="1" x14ac:dyDescent="0.25"/>
    <row r="370" s="22" customFormat="1" x14ac:dyDescent="0.25"/>
    <row r="371" s="22" customFormat="1" x14ac:dyDescent="0.25"/>
    <row r="372" s="22" customFormat="1" x14ac:dyDescent="0.25"/>
    <row r="373" s="22" customFormat="1" x14ac:dyDescent="0.25"/>
    <row r="374" s="22" customFormat="1" x14ac:dyDescent="0.25"/>
    <row r="375" s="22" customFormat="1" x14ac:dyDescent="0.25"/>
    <row r="376" s="22" customFormat="1" x14ac:dyDescent="0.25"/>
    <row r="377" s="22" customFormat="1" x14ac:dyDescent="0.25"/>
    <row r="378" s="22" customFormat="1" x14ac:dyDescent="0.25"/>
    <row r="379" s="22" customFormat="1" x14ac:dyDescent="0.25"/>
    <row r="380" s="22" customFormat="1" x14ac:dyDescent="0.25"/>
    <row r="381" s="22" customFormat="1" x14ac:dyDescent="0.25"/>
    <row r="382" s="22" customFormat="1" x14ac:dyDescent="0.25"/>
    <row r="383" s="22" customFormat="1" x14ac:dyDescent="0.25"/>
    <row r="384" s="22" customFormat="1" x14ac:dyDescent="0.25"/>
    <row r="385" s="22" customFormat="1" x14ac:dyDescent="0.25"/>
    <row r="386" s="22" customFormat="1" x14ac:dyDescent="0.25"/>
    <row r="387" s="22" customFormat="1" x14ac:dyDescent="0.25"/>
    <row r="388" s="22" customFormat="1" x14ac:dyDescent="0.25"/>
    <row r="389" s="22" customFormat="1" x14ac:dyDescent="0.25"/>
    <row r="390" s="22" customFormat="1" x14ac:dyDescent="0.25"/>
    <row r="391" s="22" customFormat="1" x14ac:dyDescent="0.25"/>
    <row r="392" s="22" customFormat="1" x14ac:dyDescent="0.25"/>
    <row r="393" s="22" customFormat="1" x14ac:dyDescent="0.25"/>
    <row r="394" s="22" customFormat="1" x14ac:dyDescent="0.25"/>
    <row r="395" s="22" customFormat="1" x14ac:dyDescent="0.25"/>
    <row r="396" s="22" customFormat="1" x14ac:dyDescent="0.25"/>
    <row r="397" s="22" customFormat="1" x14ac:dyDescent="0.25"/>
    <row r="398" s="22" customFormat="1" x14ac:dyDescent="0.25"/>
    <row r="399" s="22" customFormat="1" x14ac:dyDescent="0.25"/>
    <row r="400" s="22" customFormat="1" x14ac:dyDescent="0.25"/>
    <row r="401" s="22" customFormat="1" x14ac:dyDescent="0.25"/>
    <row r="402" s="22" customFormat="1" x14ac:dyDescent="0.25"/>
    <row r="403" s="22" customFormat="1" x14ac:dyDescent="0.25"/>
    <row r="404" s="22" customFormat="1" x14ac:dyDescent="0.25"/>
    <row r="405" s="22" customFormat="1" x14ac:dyDescent="0.25"/>
    <row r="406" s="22" customFormat="1" x14ac:dyDescent="0.25"/>
    <row r="407" s="22" customFormat="1" x14ac:dyDescent="0.25"/>
    <row r="408" s="22" customFormat="1" x14ac:dyDescent="0.25"/>
    <row r="409" s="22" customFormat="1" x14ac:dyDescent="0.25"/>
    <row r="410" s="22" customFormat="1" x14ac:dyDescent="0.25"/>
    <row r="411" s="22" customFormat="1" x14ac:dyDescent="0.25"/>
    <row r="412" s="22" customFormat="1" x14ac:dyDescent="0.25"/>
    <row r="413" s="22" customFormat="1" x14ac:dyDescent="0.25"/>
    <row r="414" s="22" customFormat="1" x14ac:dyDescent="0.25"/>
    <row r="415" s="22" customFormat="1" x14ac:dyDescent="0.25"/>
    <row r="416" s="22" customFormat="1" x14ac:dyDescent="0.25"/>
    <row r="417" s="22" customFormat="1" x14ac:dyDescent="0.25"/>
    <row r="418" s="22" customFormat="1" x14ac:dyDescent="0.25"/>
    <row r="419" s="22" customFormat="1" x14ac:dyDescent="0.25"/>
    <row r="420" s="22" customFormat="1" x14ac:dyDescent="0.25"/>
    <row r="421" s="22" customFormat="1" x14ac:dyDescent="0.25"/>
    <row r="422" s="22" customFormat="1" x14ac:dyDescent="0.25"/>
    <row r="423" s="22" customFormat="1" x14ac:dyDescent="0.25"/>
    <row r="424" s="22" customFormat="1" x14ac:dyDescent="0.25"/>
    <row r="425" s="22" customFormat="1" x14ac:dyDescent="0.25"/>
    <row r="426" s="22" customFormat="1" x14ac:dyDescent="0.25"/>
    <row r="427" s="22" customFormat="1" x14ac:dyDescent="0.25"/>
    <row r="428" s="22" customFormat="1" x14ac:dyDescent="0.25"/>
    <row r="429" s="22" customFormat="1" x14ac:dyDescent="0.25"/>
    <row r="430" s="22" customFormat="1" x14ac:dyDescent="0.25"/>
    <row r="431" s="22" customFormat="1" x14ac:dyDescent="0.25"/>
    <row r="432" s="22" customFormat="1" x14ac:dyDescent="0.25"/>
    <row r="433" s="22" customFormat="1" x14ac:dyDescent="0.25"/>
    <row r="434" s="22" customFormat="1" x14ac:dyDescent="0.25"/>
    <row r="435" s="22" customFormat="1" x14ac:dyDescent="0.25"/>
    <row r="436" s="22" customFormat="1" x14ac:dyDescent="0.25"/>
    <row r="437" s="22" customFormat="1" x14ac:dyDescent="0.25"/>
    <row r="438" s="22" customFormat="1" x14ac:dyDescent="0.25"/>
    <row r="439" s="22" customFormat="1" x14ac:dyDescent="0.25"/>
    <row r="440" s="22" customFormat="1" x14ac:dyDescent="0.25"/>
    <row r="441" s="22" customFormat="1" x14ac:dyDescent="0.25"/>
    <row r="442" s="22" customFormat="1" x14ac:dyDescent="0.25"/>
    <row r="443" s="22" customFormat="1" x14ac:dyDescent="0.25"/>
    <row r="444" s="22" customFormat="1" x14ac:dyDescent="0.25"/>
    <row r="445" s="22" customFormat="1" x14ac:dyDescent="0.25"/>
    <row r="446" s="22" customFormat="1" x14ac:dyDescent="0.25"/>
    <row r="447" s="22" customFormat="1" x14ac:dyDescent="0.25"/>
    <row r="448" s="22" customFormat="1" x14ac:dyDescent="0.25"/>
    <row r="449" s="22" customFormat="1" x14ac:dyDescent="0.25"/>
    <row r="450" s="22" customFormat="1" x14ac:dyDescent="0.25"/>
    <row r="451" s="22" customFormat="1" x14ac:dyDescent="0.25"/>
    <row r="452" s="22" customFormat="1" x14ac:dyDescent="0.25"/>
    <row r="453" s="22" customFormat="1" x14ac:dyDescent="0.25"/>
    <row r="454" s="22" customFormat="1" x14ac:dyDescent="0.25"/>
    <row r="455" s="22" customFormat="1" x14ac:dyDescent="0.25"/>
    <row r="456" s="22" customFormat="1" x14ac:dyDescent="0.25"/>
    <row r="457" s="22" customFormat="1" x14ac:dyDescent="0.25"/>
    <row r="458" s="22" customFormat="1" x14ac:dyDescent="0.25"/>
    <row r="459" s="22" customFormat="1" x14ac:dyDescent="0.25"/>
    <row r="460" s="22" customFormat="1" x14ac:dyDescent="0.25"/>
    <row r="461" s="22" customFormat="1" x14ac:dyDescent="0.25"/>
    <row r="462" s="22" customFormat="1" x14ac:dyDescent="0.25"/>
    <row r="463" s="22" customFormat="1" x14ac:dyDescent="0.25"/>
    <row r="464" s="22" customFormat="1" x14ac:dyDescent="0.25"/>
    <row r="465" s="22" customFormat="1" x14ac:dyDescent="0.25"/>
    <row r="466" s="22" customFormat="1" x14ac:dyDescent="0.25"/>
    <row r="467" s="22" customFormat="1" x14ac:dyDescent="0.25"/>
    <row r="468" s="22" customFormat="1" x14ac:dyDescent="0.25"/>
    <row r="469" s="22" customFormat="1" x14ac:dyDescent="0.25"/>
    <row r="470" s="22" customFormat="1" x14ac:dyDescent="0.25"/>
    <row r="471" s="22" customFormat="1" x14ac:dyDescent="0.25"/>
    <row r="472" s="22" customFormat="1" x14ac:dyDescent="0.25"/>
    <row r="473" s="22" customFormat="1" x14ac:dyDescent="0.25"/>
    <row r="474" s="22" customFormat="1" x14ac:dyDescent="0.25"/>
    <row r="475" s="22" customFormat="1" x14ac:dyDescent="0.25"/>
    <row r="476" s="22" customFormat="1" x14ac:dyDescent="0.25"/>
    <row r="477" s="22" customFormat="1" x14ac:dyDescent="0.25"/>
    <row r="478" s="22" customFormat="1" x14ac:dyDescent="0.25"/>
    <row r="479" s="22" customFormat="1" x14ac:dyDescent="0.25"/>
    <row r="480" s="22" customFormat="1" x14ac:dyDescent="0.25"/>
    <row r="481" s="22" customFormat="1" x14ac:dyDescent="0.25"/>
    <row r="482" s="22" customFormat="1" x14ac:dyDescent="0.25"/>
    <row r="483" s="22" customFormat="1" x14ac:dyDescent="0.25"/>
    <row r="484" s="22" customFormat="1" x14ac:dyDescent="0.25"/>
    <row r="485" s="22" customFormat="1" x14ac:dyDescent="0.25"/>
    <row r="486" s="22" customFormat="1" x14ac:dyDescent="0.25"/>
    <row r="487" s="22" customFormat="1" x14ac:dyDescent="0.25"/>
    <row r="488" s="22" customFormat="1" x14ac:dyDescent="0.25"/>
    <row r="489" s="22" customFormat="1" x14ac:dyDescent="0.25"/>
    <row r="490" s="22" customFormat="1" x14ac:dyDescent="0.25"/>
    <row r="491" s="22" customFormat="1" x14ac:dyDescent="0.25"/>
    <row r="492" s="22" customFormat="1" x14ac:dyDescent="0.25"/>
    <row r="493" s="22" customFormat="1" x14ac:dyDescent="0.25"/>
    <row r="494" s="22" customFormat="1" x14ac:dyDescent="0.25"/>
    <row r="495" s="22" customFormat="1" x14ac:dyDescent="0.25"/>
    <row r="496" s="22" customFormat="1" x14ac:dyDescent="0.25"/>
    <row r="497" s="22" customFormat="1" x14ac:dyDescent="0.25"/>
    <row r="498" s="22" customFormat="1" x14ac:dyDescent="0.25"/>
    <row r="499" s="22" customFormat="1" x14ac:dyDescent="0.25"/>
    <row r="500" s="22" customFormat="1" x14ac:dyDescent="0.25"/>
    <row r="501" s="22" customFormat="1" x14ac:dyDescent="0.25"/>
    <row r="502" s="22" customFormat="1" x14ac:dyDescent="0.25"/>
    <row r="503" s="22" customFormat="1" x14ac:dyDescent="0.25"/>
    <row r="504" s="22" customFormat="1" x14ac:dyDescent="0.25"/>
    <row r="505" s="22" customFormat="1" x14ac:dyDescent="0.25"/>
    <row r="506" s="22" customFormat="1" x14ac:dyDescent="0.25"/>
    <row r="507" s="22" customFormat="1" x14ac:dyDescent="0.25"/>
    <row r="508" s="22" customFormat="1" x14ac:dyDescent="0.25"/>
    <row r="509" s="22" customFormat="1" x14ac:dyDescent="0.25"/>
    <row r="510" s="22" customFormat="1" x14ac:dyDescent="0.25"/>
    <row r="511" s="22" customFormat="1" x14ac:dyDescent="0.25"/>
    <row r="512" s="22" customFormat="1" x14ac:dyDescent="0.25"/>
    <row r="513" s="22" customFormat="1" x14ac:dyDescent="0.25"/>
    <row r="514" s="22" customFormat="1" x14ac:dyDescent="0.25"/>
    <row r="515" s="22" customFormat="1" x14ac:dyDescent="0.25"/>
    <row r="516" s="22" customFormat="1" x14ac:dyDescent="0.25"/>
    <row r="517" s="22" customFormat="1" x14ac:dyDescent="0.25"/>
    <row r="518" s="22" customFormat="1" x14ac:dyDescent="0.25"/>
    <row r="519" s="22" customFormat="1" x14ac:dyDescent="0.25"/>
    <row r="520" s="22" customFormat="1" x14ac:dyDescent="0.25"/>
    <row r="521" s="22" customFormat="1" x14ac:dyDescent="0.25"/>
    <row r="522" s="22" customFormat="1" x14ac:dyDescent="0.25"/>
    <row r="523" s="22" customFormat="1" x14ac:dyDescent="0.25"/>
    <row r="524" s="22" customFormat="1" x14ac:dyDescent="0.25"/>
    <row r="525" s="22" customFormat="1" x14ac:dyDescent="0.25"/>
    <row r="526" s="22" customFormat="1" x14ac:dyDescent="0.25"/>
    <row r="527" s="22" customFormat="1" x14ac:dyDescent="0.25"/>
    <row r="528" s="22" customFormat="1" x14ac:dyDescent="0.25"/>
    <row r="529" s="22" customFormat="1" x14ac:dyDescent="0.25"/>
    <row r="530" s="22" customFormat="1" x14ac:dyDescent="0.25"/>
    <row r="531" s="22" customFormat="1" x14ac:dyDescent="0.25"/>
    <row r="532" s="22" customFormat="1" x14ac:dyDescent="0.25"/>
    <row r="533" s="22" customFormat="1" x14ac:dyDescent="0.25"/>
    <row r="534" s="22" customFormat="1" x14ac:dyDescent="0.25"/>
    <row r="535" s="22" customFormat="1" x14ac:dyDescent="0.25"/>
    <row r="536" s="22" customFormat="1" x14ac:dyDescent="0.25"/>
    <row r="537" s="22" customFormat="1" x14ac:dyDescent="0.25"/>
    <row r="538" s="22" customFormat="1" x14ac:dyDescent="0.25"/>
    <row r="539" s="22" customFormat="1" x14ac:dyDescent="0.25"/>
    <row r="540" s="22" customFormat="1" x14ac:dyDescent="0.25"/>
    <row r="541" s="22" customFormat="1" x14ac:dyDescent="0.25"/>
    <row r="542" s="22" customFormat="1" x14ac:dyDescent="0.25"/>
    <row r="543" s="22" customFormat="1" x14ac:dyDescent="0.25"/>
    <row r="544" s="22" customFormat="1" x14ac:dyDescent="0.25"/>
    <row r="545" s="22" customFormat="1" x14ac:dyDescent="0.25"/>
    <row r="546" s="22" customFormat="1" x14ac:dyDescent="0.25"/>
    <row r="547" s="22" customFormat="1" x14ac:dyDescent="0.25"/>
    <row r="548" s="22" customFormat="1" x14ac:dyDescent="0.25"/>
    <row r="549" s="22" customFormat="1" x14ac:dyDescent="0.25"/>
    <row r="550" s="22" customFormat="1" x14ac:dyDescent="0.25"/>
    <row r="551" s="22" customFormat="1" x14ac:dyDescent="0.25"/>
    <row r="552" s="22" customFormat="1" x14ac:dyDescent="0.25"/>
    <row r="553" s="22" customFormat="1" x14ac:dyDescent="0.25"/>
    <row r="554" s="22" customFormat="1" x14ac:dyDescent="0.25"/>
    <row r="555" s="22" customFormat="1" x14ac:dyDescent="0.25"/>
    <row r="556" s="22" customFormat="1" x14ac:dyDescent="0.25"/>
    <row r="557" s="22" customFormat="1" x14ac:dyDescent="0.25"/>
    <row r="558" s="22" customFormat="1" x14ac:dyDescent="0.25"/>
    <row r="559" s="22" customFormat="1" x14ac:dyDescent="0.25"/>
    <row r="560" s="22" customFormat="1" x14ac:dyDescent="0.25"/>
    <row r="561" s="22" customFormat="1" x14ac:dyDescent="0.25"/>
    <row r="562" s="22" customFormat="1" x14ac:dyDescent="0.25"/>
    <row r="563" s="22" customFormat="1" x14ac:dyDescent="0.25"/>
    <row r="564" s="22" customFormat="1" x14ac:dyDescent="0.25"/>
    <row r="565" s="22" customFormat="1" x14ac:dyDescent="0.25"/>
    <row r="566" s="22" customFormat="1" x14ac:dyDescent="0.25"/>
    <row r="567" s="22" customFormat="1" x14ac:dyDescent="0.25"/>
    <row r="568" s="22" customFormat="1" x14ac:dyDescent="0.25"/>
    <row r="569" s="22" customFormat="1" x14ac:dyDescent="0.25"/>
    <row r="570" s="22" customFormat="1" x14ac:dyDescent="0.25"/>
    <row r="571" s="22" customFormat="1" x14ac:dyDescent="0.25"/>
    <row r="572" s="22" customFormat="1" x14ac:dyDescent="0.25"/>
    <row r="573" s="22" customFormat="1" x14ac:dyDescent="0.25"/>
    <row r="574" s="22" customFormat="1" x14ac:dyDescent="0.25"/>
    <row r="575" s="22" customFormat="1" x14ac:dyDescent="0.25"/>
    <row r="576" s="22" customFormat="1" x14ac:dyDescent="0.25"/>
    <row r="577" s="22" customFormat="1" x14ac:dyDescent="0.25"/>
    <row r="578" s="22" customFormat="1" x14ac:dyDescent="0.25"/>
    <row r="579" s="22" customFormat="1" x14ac:dyDescent="0.25"/>
    <row r="580" s="22" customFormat="1" x14ac:dyDescent="0.25"/>
    <row r="581" s="22" customFormat="1" x14ac:dyDescent="0.25"/>
    <row r="582" s="22" customFormat="1" x14ac:dyDescent="0.25"/>
    <row r="583" s="22" customFormat="1" x14ac:dyDescent="0.25"/>
    <row r="584" s="22" customFormat="1" x14ac:dyDescent="0.25"/>
    <row r="585" s="22" customFormat="1" x14ac:dyDescent="0.25"/>
    <row r="586" s="22" customFormat="1" x14ac:dyDescent="0.25"/>
    <row r="587" s="22" customFormat="1" x14ac:dyDescent="0.25"/>
    <row r="588" s="22" customFormat="1" x14ac:dyDescent="0.25"/>
    <row r="589" s="22" customFormat="1" x14ac:dyDescent="0.25"/>
    <row r="590" s="22" customFormat="1" x14ac:dyDescent="0.25"/>
    <row r="591" s="22" customFormat="1" x14ac:dyDescent="0.25"/>
    <row r="592" s="22" customFormat="1" x14ac:dyDescent="0.25"/>
    <row r="593" s="22" customFormat="1" x14ac:dyDescent="0.25"/>
    <row r="594" s="22" customFormat="1" x14ac:dyDescent="0.25"/>
    <row r="595" s="22" customFormat="1" x14ac:dyDescent="0.25"/>
    <row r="596" s="22" customFormat="1" x14ac:dyDescent="0.25"/>
    <row r="597" s="22" customFormat="1" x14ac:dyDescent="0.25"/>
    <row r="598" s="22" customFormat="1" x14ac:dyDescent="0.25"/>
    <row r="599" s="22" customFormat="1" x14ac:dyDescent="0.25"/>
    <row r="600" s="22" customFormat="1" x14ac:dyDescent="0.25"/>
    <row r="601" s="22" customFormat="1" x14ac:dyDescent="0.25"/>
    <row r="602" s="22" customFormat="1" x14ac:dyDescent="0.25"/>
    <row r="603" s="22" customFormat="1" x14ac:dyDescent="0.25"/>
    <row r="604" s="22" customFormat="1" x14ac:dyDescent="0.25"/>
    <row r="605" s="22" customFormat="1" x14ac:dyDescent="0.25"/>
    <row r="606" s="22" customFormat="1" x14ac:dyDescent="0.25"/>
    <row r="607" s="22" customFormat="1" x14ac:dyDescent="0.25"/>
    <row r="608" s="22" customFormat="1" x14ac:dyDescent="0.25"/>
    <row r="609" s="22" customFormat="1" x14ac:dyDescent="0.25"/>
    <row r="610" s="22" customFormat="1" x14ac:dyDescent="0.25"/>
    <row r="611" s="22" customFormat="1" x14ac:dyDescent="0.25"/>
    <row r="612" s="22" customFormat="1" x14ac:dyDescent="0.25"/>
    <row r="613" s="22" customFormat="1" x14ac:dyDescent="0.25"/>
    <row r="614" s="22" customFormat="1" x14ac:dyDescent="0.25"/>
    <row r="615" s="22" customFormat="1" x14ac:dyDescent="0.25"/>
    <row r="616" s="22" customFormat="1" x14ac:dyDescent="0.25"/>
    <row r="617" s="22" customFormat="1" x14ac:dyDescent="0.25"/>
    <row r="618" s="22" customFormat="1" x14ac:dyDescent="0.25"/>
    <row r="619" s="22" customFormat="1" x14ac:dyDescent="0.25"/>
    <row r="620" s="22" customFormat="1" x14ac:dyDescent="0.25"/>
    <row r="621" s="22" customFormat="1" x14ac:dyDescent="0.25"/>
    <row r="622" s="22" customFormat="1" x14ac:dyDescent="0.25"/>
    <row r="623" s="22" customFormat="1" x14ac:dyDescent="0.25"/>
    <row r="624" s="22" customFormat="1" x14ac:dyDescent="0.25"/>
    <row r="625" s="22" customFormat="1" x14ac:dyDescent="0.25"/>
    <row r="626" s="22" customFormat="1" x14ac:dyDescent="0.25"/>
    <row r="627" s="22" customFormat="1" x14ac:dyDescent="0.25"/>
    <row r="628" s="22" customFormat="1" x14ac:dyDescent="0.25"/>
    <row r="629" s="22" customFormat="1" x14ac:dyDescent="0.25"/>
    <row r="630" s="22" customFormat="1" x14ac:dyDescent="0.25"/>
    <row r="631" s="22" customFormat="1" x14ac:dyDescent="0.25"/>
    <row r="632" s="22" customFormat="1" x14ac:dyDescent="0.25"/>
    <row r="633" s="22" customFormat="1" x14ac:dyDescent="0.25"/>
    <row r="634" s="22" customFormat="1" x14ac:dyDescent="0.25"/>
    <row r="635" s="22" customFormat="1" x14ac:dyDescent="0.25"/>
    <row r="636" s="22" customFormat="1" x14ac:dyDescent="0.25"/>
    <row r="637" s="22" customFormat="1" x14ac:dyDescent="0.25"/>
    <row r="638" s="22" customFormat="1" x14ac:dyDescent="0.25"/>
    <row r="639" s="22" customFormat="1" x14ac:dyDescent="0.25"/>
    <row r="640" s="22" customFormat="1" x14ac:dyDescent="0.25"/>
    <row r="641" s="22" customFormat="1" x14ac:dyDescent="0.25"/>
    <row r="642" s="22" customFormat="1" x14ac:dyDescent="0.25"/>
    <row r="643" s="22" customFormat="1" x14ac:dyDescent="0.25"/>
    <row r="644" s="22" customFormat="1" x14ac:dyDescent="0.25"/>
    <row r="645" s="22" customFormat="1" x14ac:dyDescent="0.25"/>
    <row r="646" s="22" customFormat="1" x14ac:dyDescent="0.25"/>
    <row r="647" s="22" customFormat="1" x14ac:dyDescent="0.25"/>
    <row r="648" s="22" customFormat="1" x14ac:dyDescent="0.25"/>
    <row r="649" s="22" customFormat="1" x14ac:dyDescent="0.25"/>
    <row r="650" s="22" customFormat="1" x14ac:dyDescent="0.25"/>
    <row r="651" s="22" customFormat="1" x14ac:dyDescent="0.25"/>
    <row r="652" s="22" customFormat="1" x14ac:dyDescent="0.25"/>
    <row r="653" s="22" customFormat="1" x14ac:dyDescent="0.25"/>
    <row r="654" s="22" customFormat="1" x14ac:dyDescent="0.25"/>
    <row r="655" s="22" customFormat="1" x14ac:dyDescent="0.25"/>
    <row r="656" s="22" customFormat="1" x14ac:dyDescent="0.25"/>
    <row r="657" s="22" customFormat="1" x14ac:dyDescent="0.25"/>
    <row r="658" s="22" customFormat="1" x14ac:dyDescent="0.25"/>
    <row r="659" s="22" customFormat="1" x14ac:dyDescent="0.25"/>
    <row r="660" s="22" customFormat="1" x14ac:dyDescent="0.25"/>
    <row r="661" s="22" customFormat="1" x14ac:dyDescent="0.25"/>
    <row r="662" s="22" customFormat="1" x14ac:dyDescent="0.25"/>
    <row r="663" s="22" customFormat="1" x14ac:dyDescent="0.25"/>
    <row r="664" s="22" customFormat="1" x14ac:dyDescent="0.25"/>
    <row r="665" s="22" customFormat="1" x14ac:dyDescent="0.25"/>
    <row r="666" s="22" customFormat="1" x14ac:dyDescent="0.25"/>
    <row r="667" s="22" customFormat="1" x14ac:dyDescent="0.25"/>
    <row r="668" s="22" customFormat="1" x14ac:dyDescent="0.25"/>
    <row r="669" s="22" customFormat="1" x14ac:dyDescent="0.25"/>
    <row r="670" s="22" customFormat="1" x14ac:dyDescent="0.25"/>
    <row r="671" s="22" customFormat="1" x14ac:dyDescent="0.25"/>
    <row r="672" s="22" customFormat="1" x14ac:dyDescent="0.25"/>
    <row r="673" s="22" customFormat="1" x14ac:dyDescent="0.25"/>
    <row r="674" s="22" customFormat="1" x14ac:dyDescent="0.25"/>
    <row r="675" s="22" customFormat="1" x14ac:dyDescent="0.25"/>
    <row r="676" s="22" customFormat="1" x14ac:dyDescent="0.25"/>
    <row r="677" s="22" customFormat="1" x14ac:dyDescent="0.25"/>
    <row r="678" s="22" customFormat="1" x14ac:dyDescent="0.25"/>
    <row r="679" s="22" customFormat="1" x14ac:dyDescent="0.25"/>
    <row r="680" s="22" customFormat="1" x14ac:dyDescent="0.25"/>
    <row r="681" s="22" customFormat="1" x14ac:dyDescent="0.25"/>
    <row r="682" s="22" customFormat="1" x14ac:dyDescent="0.25"/>
    <row r="683" s="22" customFormat="1" x14ac:dyDescent="0.25"/>
    <row r="684" s="22" customFormat="1" x14ac:dyDescent="0.25"/>
    <row r="685" s="22" customFormat="1" x14ac:dyDescent="0.25"/>
    <row r="686" s="22" customFormat="1" x14ac:dyDescent="0.25"/>
    <row r="687" s="22" customFormat="1" x14ac:dyDescent="0.25"/>
    <row r="688" s="22" customFormat="1" x14ac:dyDescent="0.25"/>
    <row r="689" s="22" customFormat="1" x14ac:dyDescent="0.25"/>
    <row r="690" s="22" customFormat="1" x14ac:dyDescent="0.25"/>
    <row r="691" s="22" customFormat="1" x14ac:dyDescent="0.25"/>
    <row r="692" s="22" customFormat="1" x14ac:dyDescent="0.25"/>
    <row r="693" s="22" customFormat="1" x14ac:dyDescent="0.25"/>
    <row r="694" s="22" customFormat="1" x14ac:dyDescent="0.25"/>
    <row r="695" s="22" customFormat="1" x14ac:dyDescent="0.25"/>
    <row r="696" s="22" customFormat="1" x14ac:dyDescent="0.25"/>
    <row r="697" s="22" customFormat="1" x14ac:dyDescent="0.25"/>
    <row r="698" s="22" customFormat="1" x14ac:dyDescent="0.25"/>
    <row r="699" s="22" customFormat="1" x14ac:dyDescent="0.25"/>
    <row r="700" s="22" customFormat="1" x14ac:dyDescent="0.25"/>
    <row r="701" s="22" customFormat="1" x14ac:dyDescent="0.25"/>
    <row r="702" s="22" customFormat="1" x14ac:dyDescent="0.25"/>
    <row r="703" s="22" customFormat="1" x14ac:dyDescent="0.25"/>
    <row r="704" s="22" customFormat="1" x14ac:dyDescent="0.25"/>
    <row r="705" s="22" customFormat="1" x14ac:dyDescent="0.25"/>
    <row r="706" s="22" customFormat="1" x14ac:dyDescent="0.25"/>
    <row r="707" s="22" customFormat="1" x14ac:dyDescent="0.25"/>
    <row r="708" s="22" customFormat="1" x14ac:dyDescent="0.25"/>
    <row r="709" s="22" customFormat="1" x14ac:dyDescent="0.25"/>
    <row r="710" s="22" customFormat="1" x14ac:dyDescent="0.25"/>
    <row r="711" s="22" customFormat="1" x14ac:dyDescent="0.25"/>
    <row r="712" s="22" customFormat="1" x14ac:dyDescent="0.25"/>
    <row r="713" s="22" customFormat="1" x14ac:dyDescent="0.25"/>
    <row r="714" s="22" customFormat="1" x14ac:dyDescent="0.25"/>
    <row r="715" s="22" customFormat="1" x14ac:dyDescent="0.25"/>
    <row r="716" s="22" customFormat="1" x14ac:dyDescent="0.25"/>
    <row r="717" s="22" customFormat="1" x14ac:dyDescent="0.25"/>
    <row r="718" s="22" customFormat="1" x14ac:dyDescent="0.25"/>
    <row r="719" s="22" customFormat="1" x14ac:dyDescent="0.25"/>
    <row r="720" s="22" customFormat="1" x14ac:dyDescent="0.25"/>
    <row r="721" s="22" customFormat="1" x14ac:dyDescent="0.25"/>
    <row r="722" s="22" customFormat="1" x14ac:dyDescent="0.25"/>
    <row r="723" s="22" customFormat="1" x14ac:dyDescent="0.25"/>
    <row r="724" s="22" customFormat="1" x14ac:dyDescent="0.25"/>
    <row r="725" s="22" customFormat="1" x14ac:dyDescent="0.25"/>
    <row r="726" s="22" customFormat="1" x14ac:dyDescent="0.25"/>
    <row r="727" s="22" customFormat="1" x14ac:dyDescent="0.25"/>
    <row r="728" s="22" customFormat="1" x14ac:dyDescent="0.25"/>
    <row r="729" s="22" customFormat="1" x14ac:dyDescent="0.25"/>
    <row r="730" s="22" customFormat="1" x14ac:dyDescent="0.25"/>
    <row r="731" s="22" customFormat="1" x14ac:dyDescent="0.25"/>
    <row r="732" s="22" customFormat="1" x14ac:dyDescent="0.25"/>
    <row r="733" s="22" customFormat="1" x14ac:dyDescent="0.25"/>
    <row r="734" s="22" customFormat="1" x14ac:dyDescent="0.25"/>
    <row r="735" s="22" customFormat="1" x14ac:dyDescent="0.25"/>
    <row r="736" s="22" customFormat="1" x14ac:dyDescent="0.25"/>
    <row r="737" s="22" customFormat="1" x14ac:dyDescent="0.25"/>
    <row r="738" s="22" customFormat="1" x14ac:dyDescent="0.25"/>
    <row r="739" s="22" customFormat="1" x14ac:dyDescent="0.25"/>
    <row r="740" s="22" customFormat="1" x14ac:dyDescent="0.25"/>
    <row r="741" s="22" customFormat="1" x14ac:dyDescent="0.25"/>
    <row r="742" s="22" customFormat="1" x14ac:dyDescent="0.25"/>
    <row r="743" s="22" customFormat="1" x14ac:dyDescent="0.25"/>
    <row r="744" s="22" customFormat="1" x14ac:dyDescent="0.25"/>
    <row r="745" s="22" customFormat="1" x14ac:dyDescent="0.25"/>
    <row r="746" s="22" customFormat="1" x14ac:dyDescent="0.25"/>
    <row r="747" s="22" customFormat="1" x14ac:dyDescent="0.25"/>
    <row r="748" s="22" customFormat="1" x14ac:dyDescent="0.25"/>
    <row r="749" s="22" customFormat="1" x14ac:dyDescent="0.25"/>
    <row r="750" s="22" customFormat="1" x14ac:dyDescent="0.25"/>
    <row r="751" s="22" customFormat="1" x14ac:dyDescent="0.25"/>
    <row r="752" s="22" customFormat="1" x14ac:dyDescent="0.25"/>
    <row r="753" s="22" customFormat="1" x14ac:dyDescent="0.25"/>
    <row r="754" s="22" customFormat="1" x14ac:dyDescent="0.25"/>
    <row r="755" s="22" customFormat="1" x14ac:dyDescent="0.25"/>
    <row r="756" s="22" customFormat="1" x14ac:dyDescent="0.25"/>
    <row r="757" s="22" customFormat="1" x14ac:dyDescent="0.25"/>
    <row r="758" s="22" customFormat="1" x14ac:dyDescent="0.25"/>
    <row r="759" s="22" customFormat="1" x14ac:dyDescent="0.25"/>
    <row r="760" s="22" customFormat="1" x14ac:dyDescent="0.25"/>
    <row r="761" s="22" customFormat="1" x14ac:dyDescent="0.25"/>
    <row r="762" s="22" customFormat="1" x14ac:dyDescent="0.25"/>
    <row r="763" s="22" customFormat="1" x14ac:dyDescent="0.25"/>
    <row r="764" s="22" customFormat="1" x14ac:dyDescent="0.25"/>
    <row r="765" s="22" customFormat="1" x14ac:dyDescent="0.25"/>
    <row r="766" s="22" customFormat="1" x14ac:dyDescent="0.25"/>
    <row r="767" s="22" customFormat="1" x14ac:dyDescent="0.25"/>
    <row r="768" s="22" customFormat="1" x14ac:dyDescent="0.25"/>
    <row r="769" s="22" customFormat="1" x14ac:dyDescent="0.25"/>
    <row r="770" s="22" customFormat="1" x14ac:dyDescent="0.25"/>
    <row r="771" s="22" customFormat="1" x14ac:dyDescent="0.25"/>
    <row r="772" s="22" customFormat="1" x14ac:dyDescent="0.25"/>
    <row r="773" s="22" customFormat="1" x14ac:dyDescent="0.25"/>
    <row r="774" s="22" customFormat="1" x14ac:dyDescent="0.25"/>
    <row r="775" s="22" customFormat="1" x14ac:dyDescent="0.25"/>
    <row r="776" s="22" customFormat="1" x14ac:dyDescent="0.25"/>
    <row r="777" s="22" customFormat="1" x14ac:dyDescent="0.25"/>
    <row r="778" s="22" customFormat="1" x14ac:dyDescent="0.25"/>
    <row r="779" s="22" customFormat="1" x14ac:dyDescent="0.25"/>
    <row r="780" s="22" customFormat="1" x14ac:dyDescent="0.25"/>
    <row r="781" s="22" customFormat="1" x14ac:dyDescent="0.25"/>
    <row r="782" s="22" customFormat="1" x14ac:dyDescent="0.25"/>
    <row r="783" s="22" customFormat="1" x14ac:dyDescent="0.25"/>
    <row r="784" s="22" customFormat="1" x14ac:dyDescent="0.25"/>
    <row r="785" s="22" customFormat="1" x14ac:dyDescent="0.25"/>
    <row r="786" s="22" customFormat="1" x14ac:dyDescent="0.25"/>
    <row r="787" s="22" customFormat="1" x14ac:dyDescent="0.25"/>
    <row r="788" s="22" customFormat="1" x14ac:dyDescent="0.25"/>
    <row r="789" s="22" customFormat="1" x14ac:dyDescent="0.25"/>
    <row r="790" s="22" customFormat="1" x14ac:dyDescent="0.25"/>
    <row r="791" s="22" customFormat="1" x14ac:dyDescent="0.25"/>
    <row r="792" s="22" customFormat="1" x14ac:dyDescent="0.25"/>
    <row r="793" s="22" customFormat="1" x14ac:dyDescent="0.25"/>
    <row r="794" s="22" customFormat="1" x14ac:dyDescent="0.25"/>
    <row r="795" s="22" customFormat="1" x14ac:dyDescent="0.25"/>
    <row r="796" s="22" customFormat="1" x14ac:dyDescent="0.25"/>
    <row r="797" s="22" customFormat="1" x14ac:dyDescent="0.25"/>
    <row r="798" s="22" customFormat="1" x14ac:dyDescent="0.25"/>
    <row r="799" s="22" customFormat="1" x14ac:dyDescent="0.25"/>
    <row r="800" s="22" customFormat="1" x14ac:dyDescent="0.25"/>
    <row r="801" s="22" customFormat="1" x14ac:dyDescent="0.25"/>
    <row r="802" s="22" customFormat="1" x14ac:dyDescent="0.25"/>
    <row r="803" s="22" customFormat="1" x14ac:dyDescent="0.25"/>
    <row r="804" s="22" customFormat="1" x14ac:dyDescent="0.25"/>
    <row r="805" s="22" customFormat="1" x14ac:dyDescent="0.25"/>
    <row r="806" s="22" customFormat="1" x14ac:dyDescent="0.25"/>
    <row r="807" s="22" customFormat="1" x14ac:dyDescent="0.25"/>
    <row r="808" s="22" customFormat="1" x14ac:dyDescent="0.25"/>
    <row r="809" s="22" customFormat="1" x14ac:dyDescent="0.25"/>
    <row r="810" s="22" customFormat="1" x14ac:dyDescent="0.25"/>
    <row r="811" s="22" customFormat="1" x14ac:dyDescent="0.25"/>
    <row r="812" s="22" customFormat="1" x14ac:dyDescent="0.25"/>
    <row r="813" s="22" customFormat="1" x14ac:dyDescent="0.25"/>
    <row r="814" s="22" customFormat="1" x14ac:dyDescent="0.25"/>
    <row r="815" s="22" customFormat="1" x14ac:dyDescent="0.25"/>
    <row r="816" s="22" customFormat="1" x14ac:dyDescent="0.25"/>
    <row r="817" s="22" customFormat="1" x14ac:dyDescent="0.25"/>
    <row r="818" s="22" customFormat="1" x14ac:dyDescent="0.25"/>
    <row r="819" s="22" customFormat="1" x14ac:dyDescent="0.25"/>
    <row r="820" s="22" customFormat="1" x14ac:dyDescent="0.25"/>
    <row r="821" s="22" customFormat="1" x14ac:dyDescent="0.25"/>
    <row r="822" s="22" customFormat="1" x14ac:dyDescent="0.25"/>
    <row r="823" s="22" customFormat="1" x14ac:dyDescent="0.25"/>
    <row r="824" s="22" customFormat="1" x14ac:dyDescent="0.25"/>
    <row r="825" s="22" customFormat="1" x14ac:dyDescent="0.25"/>
    <row r="826" s="22" customFormat="1" x14ac:dyDescent="0.25"/>
    <row r="827" s="22" customFormat="1" x14ac:dyDescent="0.25"/>
    <row r="828" s="22" customFormat="1" x14ac:dyDescent="0.25"/>
    <row r="829" s="22" customFormat="1" x14ac:dyDescent="0.25"/>
    <row r="830" s="22" customFormat="1" x14ac:dyDescent="0.25"/>
    <row r="831" s="22" customFormat="1" x14ac:dyDescent="0.25"/>
    <row r="832" s="22" customFormat="1" x14ac:dyDescent="0.25"/>
    <row r="833" s="22" customFormat="1" x14ac:dyDescent="0.25"/>
    <row r="834" s="22" customFormat="1" x14ac:dyDescent="0.25"/>
    <row r="835" s="22" customFormat="1" x14ac:dyDescent="0.25"/>
    <row r="836" s="22" customFormat="1" x14ac:dyDescent="0.25"/>
    <row r="837" s="22" customFormat="1" x14ac:dyDescent="0.25"/>
    <row r="838" s="22" customFormat="1" x14ac:dyDescent="0.25"/>
    <row r="839" s="22" customFormat="1" x14ac:dyDescent="0.25"/>
    <row r="840" s="22" customFormat="1" x14ac:dyDescent="0.25"/>
    <row r="841" s="22" customFormat="1" x14ac:dyDescent="0.25"/>
    <row r="842" s="22" customFormat="1" x14ac:dyDescent="0.25"/>
    <row r="843" s="22" customFormat="1" x14ac:dyDescent="0.25"/>
    <row r="844" s="22" customFormat="1" x14ac:dyDescent="0.25"/>
    <row r="845" s="22" customFormat="1" x14ac:dyDescent="0.25"/>
    <row r="846" s="22" customFormat="1" x14ac:dyDescent="0.25"/>
    <row r="847" s="22" customFormat="1" x14ac:dyDescent="0.25"/>
    <row r="848" s="22" customFormat="1" x14ac:dyDescent="0.25"/>
    <row r="849" s="22" customFormat="1" x14ac:dyDescent="0.25"/>
    <row r="850" s="22" customFormat="1" x14ac:dyDescent="0.25"/>
    <row r="851" s="22" customFormat="1" x14ac:dyDescent="0.25"/>
    <row r="852" s="22" customFormat="1" x14ac:dyDescent="0.25"/>
    <row r="853" s="22" customFormat="1" x14ac:dyDescent="0.25"/>
    <row r="854" s="22" customFormat="1" x14ac:dyDescent="0.25"/>
    <row r="855" s="22" customFormat="1" x14ac:dyDescent="0.25"/>
    <row r="856" s="22" customFormat="1" x14ac:dyDescent="0.25"/>
    <row r="857" s="22" customFormat="1" x14ac:dyDescent="0.25"/>
    <row r="858" s="22" customFormat="1" x14ac:dyDescent="0.25"/>
    <row r="859" s="22" customFormat="1" x14ac:dyDescent="0.25"/>
    <row r="860" s="22" customFormat="1" x14ac:dyDescent="0.25"/>
    <row r="861" s="22" customFormat="1" x14ac:dyDescent="0.25"/>
    <row r="862" s="22" customFormat="1" x14ac:dyDescent="0.25"/>
    <row r="863" s="22" customFormat="1" x14ac:dyDescent="0.25"/>
    <row r="864" s="22" customFormat="1" x14ac:dyDescent="0.25"/>
    <row r="865" s="22" customFormat="1" x14ac:dyDescent="0.25"/>
    <row r="866" s="22" customFormat="1" x14ac:dyDescent="0.25"/>
    <row r="867" s="22" customFormat="1" x14ac:dyDescent="0.25"/>
    <row r="868" s="22" customFormat="1" x14ac:dyDescent="0.25"/>
    <row r="869" s="22" customFormat="1" x14ac:dyDescent="0.25"/>
    <row r="870" s="22" customFormat="1" x14ac:dyDescent="0.25"/>
    <row r="871" s="22" customFormat="1" x14ac:dyDescent="0.25"/>
    <row r="872" s="22" customFormat="1" x14ac:dyDescent="0.25"/>
    <row r="873" s="22" customFormat="1" x14ac:dyDescent="0.25"/>
    <row r="874" s="22" customFormat="1" x14ac:dyDescent="0.25"/>
    <row r="875" s="22" customFormat="1" x14ac:dyDescent="0.25"/>
    <row r="876" s="22" customFormat="1" x14ac:dyDescent="0.25"/>
    <row r="877" s="22" customFormat="1" x14ac:dyDescent="0.25"/>
    <row r="878" s="22" customFormat="1" x14ac:dyDescent="0.25"/>
    <row r="879" s="22" customFormat="1" x14ac:dyDescent="0.25"/>
    <row r="880" s="22" customFormat="1" x14ac:dyDescent="0.25"/>
    <row r="881" s="22" customFormat="1" x14ac:dyDescent="0.25"/>
    <row r="882" s="22" customFormat="1" x14ac:dyDescent="0.25"/>
    <row r="883" s="22" customFormat="1" x14ac:dyDescent="0.25"/>
    <row r="884" s="22" customFormat="1" x14ac:dyDescent="0.25"/>
    <row r="885" s="22" customFormat="1" x14ac:dyDescent="0.25"/>
    <row r="886" s="22" customFormat="1" x14ac:dyDescent="0.25"/>
    <row r="887" s="22" customFormat="1" x14ac:dyDescent="0.25"/>
    <row r="888" s="22" customFormat="1" x14ac:dyDescent="0.25"/>
    <row r="889" s="22" customFormat="1" x14ac:dyDescent="0.25"/>
    <row r="890" s="22" customFormat="1" x14ac:dyDescent="0.25"/>
    <row r="891" s="22" customFormat="1" x14ac:dyDescent="0.25"/>
    <row r="892" s="22" customFormat="1" x14ac:dyDescent="0.25"/>
    <row r="893" s="22" customFormat="1" x14ac:dyDescent="0.25"/>
    <row r="894" s="22" customFormat="1" x14ac:dyDescent="0.25"/>
    <row r="895" s="22" customFormat="1" x14ac:dyDescent="0.25"/>
    <row r="896" s="22" customFormat="1" x14ac:dyDescent="0.25"/>
    <row r="897" s="22" customFormat="1" x14ac:dyDescent="0.25"/>
    <row r="898" s="22" customFormat="1" x14ac:dyDescent="0.25"/>
    <row r="899" s="22" customFormat="1" x14ac:dyDescent="0.25"/>
    <row r="900" s="22" customFormat="1" x14ac:dyDescent="0.25"/>
    <row r="901" s="22" customFormat="1" x14ac:dyDescent="0.25"/>
    <row r="902" s="22" customFormat="1" x14ac:dyDescent="0.25"/>
    <row r="903" s="22" customFormat="1" x14ac:dyDescent="0.25"/>
    <row r="904" s="22" customFormat="1" x14ac:dyDescent="0.25"/>
    <row r="905" s="22" customFormat="1" x14ac:dyDescent="0.25"/>
    <row r="906" s="22" customFormat="1" x14ac:dyDescent="0.25"/>
    <row r="907" s="22" customFormat="1" x14ac:dyDescent="0.25"/>
    <row r="908" s="22" customFormat="1" x14ac:dyDescent="0.25"/>
    <row r="909" s="22" customFormat="1" x14ac:dyDescent="0.25"/>
    <row r="910" s="22" customFormat="1" x14ac:dyDescent="0.25"/>
    <row r="911" s="22" customFormat="1" x14ac:dyDescent="0.25"/>
    <row r="912" s="22" customFormat="1" x14ac:dyDescent="0.25"/>
    <row r="913" s="22" customFormat="1" x14ac:dyDescent="0.25"/>
    <row r="914" s="22" customFormat="1" x14ac:dyDescent="0.25"/>
    <row r="915" s="22" customFormat="1" x14ac:dyDescent="0.25"/>
    <row r="916" s="22" customFormat="1" x14ac:dyDescent="0.25"/>
    <row r="917" s="22" customFormat="1" x14ac:dyDescent="0.25"/>
    <row r="918" s="22" customFormat="1" x14ac:dyDescent="0.25"/>
    <row r="919" s="22" customFormat="1" x14ac:dyDescent="0.25"/>
    <row r="920" s="22" customFormat="1" x14ac:dyDescent="0.25"/>
    <row r="921" s="22" customFormat="1" x14ac:dyDescent="0.25"/>
    <row r="922" s="22" customFormat="1" x14ac:dyDescent="0.25"/>
    <row r="923" s="22" customFormat="1" x14ac:dyDescent="0.25"/>
    <row r="924" s="22" customFormat="1" x14ac:dyDescent="0.25"/>
    <row r="925" s="22" customFormat="1" x14ac:dyDescent="0.25"/>
    <row r="926" s="22" customFormat="1" x14ac:dyDescent="0.25"/>
    <row r="927" s="22" customFormat="1" x14ac:dyDescent="0.25"/>
    <row r="928" s="22" customFormat="1" x14ac:dyDescent="0.25"/>
    <row r="929" s="22" customFormat="1" x14ac:dyDescent="0.25"/>
    <row r="930" s="22" customFormat="1" x14ac:dyDescent="0.25"/>
    <row r="931" s="22" customFormat="1" x14ac:dyDescent="0.25"/>
    <row r="932" s="22" customFormat="1" x14ac:dyDescent="0.25"/>
    <row r="933" s="22" customFormat="1" x14ac:dyDescent="0.25"/>
    <row r="934" s="22" customFormat="1" x14ac:dyDescent="0.25"/>
    <row r="935" s="22" customFormat="1" x14ac:dyDescent="0.25"/>
    <row r="936" s="22" customFormat="1" x14ac:dyDescent="0.25"/>
    <row r="937" s="22" customFormat="1" x14ac:dyDescent="0.25"/>
    <row r="938" s="22" customFormat="1" x14ac:dyDescent="0.25"/>
    <row r="939" s="22" customFormat="1" x14ac:dyDescent="0.25"/>
    <row r="940" s="22" customFormat="1" x14ac:dyDescent="0.25"/>
    <row r="941" s="22" customFormat="1" x14ac:dyDescent="0.25"/>
    <row r="942" s="22" customFormat="1" x14ac:dyDescent="0.25"/>
    <row r="943" s="22" customFormat="1" x14ac:dyDescent="0.25"/>
    <row r="944" s="22" customFormat="1" x14ac:dyDescent="0.25"/>
    <row r="945" s="22" customFormat="1" x14ac:dyDescent="0.25"/>
    <row r="946" s="22" customFormat="1" x14ac:dyDescent="0.25"/>
    <row r="947" s="22" customFormat="1" x14ac:dyDescent="0.25"/>
    <row r="948" s="22" customFormat="1" x14ac:dyDescent="0.25"/>
    <row r="949" s="22" customFormat="1" x14ac:dyDescent="0.25"/>
    <row r="950" s="22" customFormat="1" x14ac:dyDescent="0.25"/>
    <row r="951" s="22" customFormat="1" x14ac:dyDescent="0.25"/>
    <row r="952" s="22" customFormat="1" x14ac:dyDescent="0.25"/>
    <row r="953" s="22" customFormat="1" x14ac:dyDescent="0.25"/>
    <row r="954" s="22" customFormat="1" x14ac:dyDescent="0.25"/>
    <row r="955" s="22" customFormat="1" x14ac:dyDescent="0.25"/>
    <row r="956" s="22" customFormat="1" x14ac:dyDescent="0.25"/>
    <row r="957" s="22" customFormat="1" x14ac:dyDescent="0.25"/>
    <row r="958" s="22" customFormat="1" x14ac:dyDescent="0.25"/>
    <row r="959" s="22" customFormat="1" x14ac:dyDescent="0.25"/>
    <row r="960" s="22" customFormat="1" x14ac:dyDescent="0.25"/>
    <row r="961" s="22" customFormat="1" x14ac:dyDescent="0.25"/>
    <row r="962" s="22" customFormat="1" x14ac:dyDescent="0.25"/>
    <row r="963" s="22" customFormat="1" x14ac:dyDescent="0.25"/>
    <row r="964" s="22" customFormat="1" x14ac:dyDescent="0.25"/>
    <row r="965" s="22" customFormat="1" x14ac:dyDescent="0.25"/>
    <row r="966" s="22" customFormat="1" x14ac:dyDescent="0.25"/>
    <row r="967" s="22" customFormat="1" x14ac:dyDescent="0.25"/>
    <row r="968" s="22" customFormat="1" x14ac:dyDescent="0.25"/>
    <row r="969" s="22" customFormat="1" x14ac:dyDescent="0.25"/>
    <row r="970" s="22" customFormat="1" x14ac:dyDescent="0.25"/>
    <row r="971" s="22" customFormat="1" x14ac:dyDescent="0.25"/>
    <row r="972" s="22" customFormat="1" x14ac:dyDescent="0.25"/>
    <row r="973" s="22" customFormat="1" x14ac:dyDescent="0.25"/>
    <row r="974" s="22" customFormat="1" x14ac:dyDescent="0.25"/>
    <row r="975" s="22" customFormat="1" x14ac:dyDescent="0.25"/>
    <row r="976" s="22" customFormat="1" x14ac:dyDescent="0.25"/>
    <row r="977" s="22" customFormat="1" x14ac:dyDescent="0.25"/>
    <row r="978" s="22" customFormat="1" x14ac:dyDescent="0.25"/>
    <row r="979" s="22" customFormat="1" x14ac:dyDescent="0.25"/>
    <row r="980" s="22" customFormat="1" x14ac:dyDescent="0.25"/>
    <row r="981" s="22" customFormat="1" x14ac:dyDescent="0.25"/>
    <row r="982" s="22" customFormat="1" x14ac:dyDescent="0.25"/>
    <row r="983" s="22" customFormat="1" x14ac:dyDescent="0.25"/>
    <row r="984" s="22" customFormat="1" x14ac:dyDescent="0.25"/>
    <row r="985" s="22" customFormat="1" x14ac:dyDescent="0.25"/>
    <row r="986" s="22" customFormat="1" x14ac:dyDescent="0.25"/>
    <row r="987" s="22" customFormat="1" x14ac:dyDescent="0.25"/>
    <row r="988" s="22" customFormat="1" x14ac:dyDescent="0.25"/>
    <row r="989" s="22" customFormat="1" x14ac:dyDescent="0.25"/>
    <row r="990" s="22" customFormat="1" x14ac:dyDescent="0.25"/>
    <row r="991" s="22" customFormat="1" x14ac:dyDescent="0.25"/>
    <row r="992" s="22" customFormat="1" x14ac:dyDescent="0.25"/>
    <row r="993" s="22" customFormat="1" x14ac:dyDescent="0.25"/>
    <row r="994" s="22" customFormat="1" x14ac:dyDescent="0.25"/>
    <row r="995" s="22" customFormat="1" x14ac:dyDescent="0.25"/>
    <row r="996" s="22" customFormat="1" x14ac:dyDescent="0.25"/>
    <row r="997" s="22" customFormat="1" x14ac:dyDescent="0.25"/>
    <row r="998" s="22" customFormat="1" x14ac:dyDescent="0.25"/>
    <row r="999" s="22" customFormat="1" x14ac:dyDescent="0.25"/>
    <row r="1000" s="22" customFormat="1" x14ac:dyDescent="0.25"/>
    <row r="1001" s="22" customFormat="1" x14ac:dyDescent="0.25"/>
    <row r="1002" s="22" customFormat="1" x14ac:dyDescent="0.25"/>
    <row r="1003" s="22" customFormat="1" x14ac:dyDescent="0.25"/>
    <row r="1004" s="22" customFormat="1" x14ac:dyDescent="0.25"/>
    <row r="1005" s="22" customFormat="1" x14ac:dyDescent="0.25"/>
    <row r="1006" s="22" customFormat="1" x14ac:dyDescent="0.25"/>
    <row r="1007" s="22" customFormat="1" x14ac:dyDescent="0.25"/>
    <row r="1008" s="22" customFormat="1" x14ac:dyDescent="0.25"/>
    <row r="1009" s="22" customFormat="1" x14ac:dyDescent="0.25"/>
    <row r="1010" s="22" customFormat="1" x14ac:dyDescent="0.25"/>
    <row r="1011" s="22" customFormat="1" x14ac:dyDescent="0.25"/>
    <row r="1012" s="22" customFormat="1" x14ac:dyDescent="0.25"/>
    <row r="1013" s="22" customFormat="1" x14ac:dyDescent="0.25"/>
    <row r="1014" s="22" customFormat="1" x14ac:dyDescent="0.25"/>
    <row r="1015" s="22" customFormat="1" x14ac:dyDescent="0.25"/>
    <row r="1016" s="22" customFormat="1" x14ac:dyDescent="0.25"/>
    <row r="1017" s="22" customFormat="1" x14ac:dyDescent="0.25"/>
    <row r="1018" s="22" customFormat="1" x14ac:dyDescent="0.25"/>
    <row r="1019" s="22" customFormat="1" x14ac:dyDescent="0.25"/>
    <row r="1020" s="22" customFormat="1" x14ac:dyDescent="0.25"/>
    <row r="1021" s="22" customFormat="1" x14ac:dyDescent="0.25"/>
    <row r="1022" s="22" customFormat="1" x14ac:dyDescent="0.25"/>
    <row r="1023" s="22" customFormat="1" x14ac:dyDescent="0.25"/>
    <row r="1024" s="22" customFormat="1" x14ac:dyDescent="0.25"/>
    <row r="1025" s="22" customFormat="1" x14ac:dyDescent="0.25"/>
    <row r="1026" s="22" customFormat="1" x14ac:dyDescent="0.25"/>
    <row r="1027" s="22" customFormat="1" x14ac:dyDescent="0.25"/>
    <row r="1028" s="22" customFormat="1" x14ac:dyDescent="0.25"/>
    <row r="1029" s="22" customFormat="1" x14ac:dyDescent="0.25"/>
    <row r="1030" s="22" customFormat="1" x14ac:dyDescent="0.25"/>
    <row r="1031" s="22" customFormat="1" x14ac:dyDescent="0.25"/>
    <row r="1032" s="22" customFormat="1" x14ac:dyDescent="0.25"/>
    <row r="1033" s="22" customFormat="1" x14ac:dyDescent="0.25"/>
    <row r="1034" s="22" customFormat="1" x14ac:dyDescent="0.25"/>
    <row r="1035" s="22" customFormat="1" x14ac:dyDescent="0.25"/>
    <row r="1036" s="22" customFormat="1" x14ac:dyDescent="0.25"/>
    <row r="1037" s="22" customFormat="1" x14ac:dyDescent="0.25"/>
    <row r="1038" s="22" customFormat="1" x14ac:dyDescent="0.25"/>
    <row r="1039" s="22" customFormat="1" x14ac:dyDescent="0.25"/>
    <row r="1040" s="22" customFormat="1" x14ac:dyDescent="0.25"/>
    <row r="1041" s="22" customFormat="1" x14ac:dyDescent="0.25"/>
    <row r="1042" s="22" customFormat="1" x14ac:dyDescent="0.25"/>
    <row r="1043" s="22" customFormat="1" x14ac:dyDescent="0.25"/>
    <row r="1044" s="22" customFormat="1" x14ac:dyDescent="0.25"/>
    <row r="1045" s="22" customFormat="1" x14ac:dyDescent="0.25"/>
    <row r="1046" s="22" customFormat="1" x14ac:dyDescent="0.25"/>
    <row r="1047" s="22" customFormat="1" x14ac:dyDescent="0.25"/>
    <row r="1048" s="22" customFormat="1" x14ac:dyDescent="0.25"/>
    <row r="1049" s="22" customFormat="1" x14ac:dyDescent="0.25"/>
    <row r="1050" s="22" customFormat="1" x14ac:dyDescent="0.25"/>
    <row r="1051" s="22" customFormat="1" x14ac:dyDescent="0.25"/>
    <row r="1052" s="22" customFormat="1" x14ac:dyDescent="0.25"/>
    <row r="1053" s="22" customFormat="1" x14ac:dyDescent="0.25"/>
    <row r="1054" s="22" customFormat="1" x14ac:dyDescent="0.25"/>
    <row r="1055" s="22" customFormat="1" x14ac:dyDescent="0.25"/>
    <row r="1056" s="22" customFormat="1" x14ac:dyDescent="0.25"/>
    <row r="1057" s="22" customFormat="1" x14ac:dyDescent="0.25"/>
    <row r="1058" s="22" customFormat="1" x14ac:dyDescent="0.25"/>
    <row r="1059" s="22" customFormat="1" x14ac:dyDescent="0.25"/>
    <row r="1060" s="22" customFormat="1" x14ac:dyDescent="0.25"/>
    <row r="1061" s="22" customFormat="1" x14ac:dyDescent="0.25"/>
    <row r="1062" s="22" customFormat="1" x14ac:dyDescent="0.25"/>
    <row r="1063" s="22" customFormat="1" x14ac:dyDescent="0.25"/>
    <row r="1064" s="22" customFormat="1" x14ac:dyDescent="0.25"/>
    <row r="1065" s="22" customFormat="1" x14ac:dyDescent="0.25"/>
    <row r="1066" s="22" customFormat="1" x14ac:dyDescent="0.25"/>
    <row r="1067" s="22" customFormat="1" x14ac:dyDescent="0.25"/>
    <row r="1068" s="22" customFormat="1" x14ac:dyDescent="0.25"/>
    <row r="1069" s="22" customFormat="1" x14ac:dyDescent="0.25"/>
    <row r="1070" s="22" customFormat="1" x14ac:dyDescent="0.25"/>
    <row r="1071" s="22" customFormat="1" x14ac:dyDescent="0.25"/>
    <row r="1072" s="22" customFormat="1" x14ac:dyDescent="0.25"/>
    <row r="1073" s="22" customFormat="1" x14ac:dyDescent="0.25"/>
    <row r="1074" s="22" customFormat="1" x14ac:dyDescent="0.25"/>
    <row r="1075" s="22" customFormat="1" x14ac:dyDescent="0.25"/>
    <row r="1076" s="22" customFormat="1" x14ac:dyDescent="0.25"/>
    <row r="1077" s="22" customFormat="1" x14ac:dyDescent="0.25"/>
    <row r="1078" s="22" customFormat="1" x14ac:dyDescent="0.25"/>
    <row r="1079" s="22" customFormat="1" x14ac:dyDescent="0.25"/>
    <row r="1080" s="22" customFormat="1" x14ac:dyDescent="0.25"/>
    <row r="1081" s="22" customFormat="1" x14ac:dyDescent="0.25"/>
    <row r="1082" s="22" customFormat="1" x14ac:dyDescent="0.25"/>
    <row r="1083" s="22" customFormat="1" x14ac:dyDescent="0.25"/>
    <row r="1084" s="22" customFormat="1" x14ac:dyDescent="0.25"/>
    <row r="1085" s="22" customFormat="1" x14ac:dyDescent="0.25"/>
    <row r="1086" s="22" customFormat="1" x14ac:dyDescent="0.25"/>
    <row r="1087" s="22" customFormat="1" x14ac:dyDescent="0.25"/>
    <row r="1088" s="22" customFormat="1" x14ac:dyDescent="0.25"/>
    <row r="1089" s="22" customFormat="1" x14ac:dyDescent="0.25"/>
    <row r="1090" s="22" customFormat="1" x14ac:dyDescent="0.25"/>
    <row r="1091" s="22" customFormat="1" x14ac:dyDescent="0.25"/>
    <row r="1092" s="22" customFormat="1" x14ac:dyDescent="0.25"/>
    <row r="1093" s="22" customFormat="1" x14ac:dyDescent="0.25"/>
    <row r="1094" s="22" customFormat="1" x14ac:dyDescent="0.25"/>
    <row r="1095" s="22" customFormat="1" x14ac:dyDescent="0.25"/>
    <row r="1096" s="22" customFormat="1" x14ac:dyDescent="0.25"/>
    <row r="1097" s="22" customFormat="1" x14ac:dyDescent="0.25"/>
    <row r="1098" s="22" customFormat="1" x14ac:dyDescent="0.25"/>
    <row r="1099" s="22" customFormat="1" x14ac:dyDescent="0.25"/>
    <row r="1100" s="22" customFormat="1" x14ac:dyDescent="0.25"/>
    <row r="1101" s="22" customFormat="1" x14ac:dyDescent="0.25"/>
    <row r="1102" s="22" customFormat="1" x14ac:dyDescent="0.25"/>
    <row r="1103" s="22" customFormat="1" x14ac:dyDescent="0.25"/>
    <row r="1104" s="22" customFormat="1" x14ac:dyDescent="0.25"/>
    <row r="1105" s="22" customFormat="1" x14ac:dyDescent="0.25"/>
    <row r="1106" s="22" customFormat="1" x14ac:dyDescent="0.25"/>
    <row r="1107" s="22" customFormat="1" x14ac:dyDescent="0.25"/>
    <row r="1108" s="22" customFormat="1" x14ac:dyDescent="0.25"/>
    <row r="1109" s="22" customFormat="1" x14ac:dyDescent="0.25"/>
    <row r="1110" s="22" customFormat="1" x14ac:dyDescent="0.25"/>
    <row r="1111" s="22" customFormat="1" x14ac:dyDescent="0.25"/>
    <row r="1112" s="22" customFormat="1" x14ac:dyDescent="0.25"/>
    <row r="1113" s="22" customFormat="1" x14ac:dyDescent="0.25"/>
    <row r="1114" s="22" customFormat="1" x14ac:dyDescent="0.25"/>
    <row r="1115" s="22" customFormat="1" x14ac:dyDescent="0.25"/>
    <row r="1116" s="22" customFormat="1" x14ac:dyDescent="0.25"/>
    <row r="1117" s="22" customFormat="1" x14ac:dyDescent="0.25"/>
    <row r="1118" s="22" customFormat="1" x14ac:dyDescent="0.25"/>
    <row r="1119" s="22" customFormat="1" x14ac:dyDescent="0.25"/>
    <row r="1120" s="22" customFormat="1" x14ac:dyDescent="0.25"/>
    <row r="1121" s="22" customFormat="1" x14ac:dyDescent="0.25"/>
    <row r="1122" s="22" customFormat="1" x14ac:dyDescent="0.25"/>
    <row r="1123" s="22" customFormat="1" x14ac:dyDescent="0.25"/>
    <row r="1124" s="22" customFormat="1" x14ac:dyDescent="0.25"/>
    <row r="1125" s="22" customFormat="1" x14ac:dyDescent="0.25"/>
    <row r="1126" s="22" customFormat="1" x14ac:dyDescent="0.25"/>
    <row r="1127" s="22" customFormat="1" x14ac:dyDescent="0.25"/>
    <row r="1128" s="22" customFormat="1" x14ac:dyDescent="0.25"/>
    <row r="1129" s="22" customFormat="1" x14ac:dyDescent="0.25"/>
    <row r="1130" s="22" customFormat="1" x14ac:dyDescent="0.25"/>
    <row r="1131" s="22" customFormat="1" x14ac:dyDescent="0.25"/>
    <row r="1132" s="22" customFormat="1" x14ac:dyDescent="0.25"/>
    <row r="1133" s="22" customFormat="1" x14ac:dyDescent="0.25"/>
    <row r="1134" s="22" customFormat="1" x14ac:dyDescent="0.25"/>
    <row r="1135" s="22" customFormat="1" x14ac:dyDescent="0.25"/>
    <row r="1136" s="22" customFormat="1" x14ac:dyDescent="0.25"/>
    <row r="1137" s="22" customFormat="1" x14ac:dyDescent="0.25"/>
    <row r="1138" s="22" customFormat="1" x14ac:dyDescent="0.25"/>
    <row r="1139" s="22" customFormat="1" x14ac:dyDescent="0.25"/>
    <row r="1140" s="22" customFormat="1" x14ac:dyDescent="0.25"/>
    <row r="1141" s="22" customFormat="1" x14ac:dyDescent="0.25"/>
    <row r="1142" s="22" customFormat="1" x14ac:dyDescent="0.25"/>
    <row r="1143" s="22" customFormat="1" x14ac:dyDescent="0.25"/>
    <row r="1144" s="22" customFormat="1" x14ac:dyDescent="0.25"/>
    <row r="1145" s="22" customFormat="1" x14ac:dyDescent="0.25"/>
    <row r="1146" s="22" customFormat="1" x14ac:dyDescent="0.25"/>
    <row r="1147" s="22" customFormat="1" x14ac:dyDescent="0.25"/>
    <row r="1148" s="22" customFormat="1" x14ac:dyDescent="0.25"/>
    <row r="1149" s="22" customFormat="1" x14ac:dyDescent="0.25"/>
    <row r="1150" s="22" customFormat="1" x14ac:dyDescent="0.25"/>
    <row r="1151" s="22" customFormat="1" x14ac:dyDescent="0.25"/>
    <row r="1152" s="22" customFormat="1" x14ac:dyDescent="0.25"/>
    <row r="1153" s="22" customFormat="1" x14ac:dyDescent="0.25"/>
    <row r="1154" s="22" customFormat="1" x14ac:dyDescent="0.25"/>
    <row r="1155" s="22" customFormat="1" x14ac:dyDescent="0.25"/>
    <row r="1156" s="22" customFormat="1" x14ac:dyDescent="0.25"/>
    <row r="1157" s="22" customFormat="1" x14ac:dyDescent="0.25"/>
    <row r="1158" s="22" customFormat="1" x14ac:dyDescent="0.25"/>
    <row r="1159" s="22" customFormat="1" x14ac:dyDescent="0.25"/>
    <row r="1160" s="22" customFormat="1" x14ac:dyDescent="0.25"/>
    <row r="1161" s="22" customFormat="1" x14ac:dyDescent="0.25"/>
    <row r="1162" s="22" customFormat="1" x14ac:dyDescent="0.25"/>
    <row r="1163" s="22" customFormat="1" x14ac:dyDescent="0.25"/>
    <row r="1164" s="22" customFormat="1" x14ac:dyDescent="0.25"/>
    <row r="1165" s="22" customFormat="1" x14ac:dyDescent="0.25"/>
    <row r="1166" s="22" customFormat="1" x14ac:dyDescent="0.25"/>
    <row r="1167" s="22" customFormat="1" x14ac:dyDescent="0.25"/>
    <row r="1168" s="22" customFormat="1" x14ac:dyDescent="0.25"/>
    <row r="1169" s="22" customFormat="1" x14ac:dyDescent="0.25"/>
    <row r="1170" s="22" customFormat="1" x14ac:dyDescent="0.25"/>
    <row r="1171" s="22" customFormat="1" x14ac:dyDescent="0.25"/>
    <row r="1172" s="22" customFormat="1" x14ac:dyDescent="0.25"/>
    <row r="1173" s="22" customFormat="1" x14ac:dyDescent="0.25"/>
    <row r="1174" s="22" customFormat="1" x14ac:dyDescent="0.25"/>
    <row r="1175" s="22" customFormat="1" x14ac:dyDescent="0.25"/>
    <row r="1176" s="22" customFormat="1" x14ac:dyDescent="0.25"/>
    <row r="1177" s="22" customFormat="1" x14ac:dyDescent="0.25"/>
    <row r="1178" s="22" customFormat="1" x14ac:dyDescent="0.25"/>
    <row r="1179" s="22" customFormat="1" x14ac:dyDescent="0.25"/>
    <row r="1180" s="22" customFormat="1" x14ac:dyDescent="0.25"/>
    <row r="1181" s="22" customFormat="1" x14ac:dyDescent="0.25"/>
    <row r="1182" s="22" customFormat="1" x14ac:dyDescent="0.25"/>
    <row r="1183" s="22" customFormat="1" x14ac:dyDescent="0.25"/>
    <row r="1184" s="22" customFormat="1" x14ac:dyDescent="0.25"/>
    <row r="1185" s="22" customFormat="1" x14ac:dyDescent="0.25"/>
    <row r="1186" s="22" customFormat="1" x14ac:dyDescent="0.25"/>
    <row r="1187" s="22" customFormat="1" x14ac:dyDescent="0.25"/>
    <row r="1188" s="22" customFormat="1" x14ac:dyDescent="0.25"/>
    <row r="1189" s="22" customFormat="1" x14ac:dyDescent="0.25"/>
    <row r="1190" s="22" customFormat="1" x14ac:dyDescent="0.25"/>
    <row r="1191" s="22" customFormat="1" x14ac:dyDescent="0.25"/>
    <row r="1192" s="22" customFormat="1" x14ac:dyDescent="0.25"/>
    <row r="1193" s="22" customFormat="1" x14ac:dyDescent="0.25"/>
    <row r="1194" s="22" customFormat="1" x14ac:dyDescent="0.25"/>
    <row r="1195" s="22" customFormat="1" x14ac:dyDescent="0.25"/>
    <row r="1196" s="22" customFormat="1" x14ac:dyDescent="0.25"/>
    <row r="1197" s="22" customFormat="1" x14ac:dyDescent="0.25"/>
    <row r="1198" s="22" customFormat="1" x14ac:dyDescent="0.25"/>
    <row r="1199" s="22" customFormat="1" x14ac:dyDescent="0.25"/>
    <row r="1200" s="22" customFormat="1" x14ac:dyDescent="0.25"/>
    <row r="1201" s="22" customFormat="1" x14ac:dyDescent="0.25"/>
    <row r="1202" s="22" customFormat="1" x14ac:dyDescent="0.25"/>
    <row r="1203" s="22" customFormat="1" x14ac:dyDescent="0.25"/>
    <row r="1204" s="22" customFormat="1" x14ac:dyDescent="0.25"/>
    <row r="1205" s="22" customFormat="1" x14ac:dyDescent="0.25"/>
    <row r="1206" s="22" customFormat="1" x14ac:dyDescent="0.25"/>
    <row r="1207" s="22" customFormat="1" x14ac:dyDescent="0.25"/>
    <row r="1208" s="22" customFormat="1" x14ac:dyDescent="0.25"/>
    <row r="1209" s="22" customFormat="1" x14ac:dyDescent="0.25"/>
    <row r="1210" s="22" customFormat="1" x14ac:dyDescent="0.25"/>
    <row r="1211" s="22" customFormat="1" x14ac:dyDescent="0.25"/>
    <row r="1212" s="22" customFormat="1" x14ac:dyDescent="0.25"/>
    <row r="1213" s="22" customFormat="1" x14ac:dyDescent="0.25"/>
    <row r="1214" s="22" customFormat="1" x14ac:dyDescent="0.25"/>
    <row r="1215" s="22" customFormat="1" x14ac:dyDescent="0.25"/>
    <row r="1216" s="22" customFormat="1" x14ac:dyDescent="0.25"/>
    <row r="1217" s="22" customFormat="1" x14ac:dyDescent="0.25"/>
    <row r="1218" s="22" customFormat="1" x14ac:dyDescent="0.25"/>
    <row r="1219" s="22" customFormat="1" x14ac:dyDescent="0.25"/>
    <row r="1220" s="22" customFormat="1" x14ac:dyDescent="0.25"/>
    <row r="1221" s="22" customFormat="1" x14ac:dyDescent="0.25"/>
    <row r="1222" s="22" customFormat="1" x14ac:dyDescent="0.25"/>
    <row r="1223" s="22" customFormat="1" x14ac:dyDescent="0.25"/>
    <row r="1224" s="22" customFormat="1" x14ac:dyDescent="0.25"/>
    <row r="1225" s="22" customFormat="1" x14ac:dyDescent="0.25"/>
    <row r="1226" s="22" customFormat="1" x14ac:dyDescent="0.25"/>
    <row r="1227" s="22" customFormat="1" x14ac:dyDescent="0.25"/>
    <row r="1228" s="22" customFormat="1" x14ac:dyDescent="0.25"/>
    <row r="1229" s="22" customFormat="1" x14ac:dyDescent="0.25"/>
    <row r="1230" s="22" customFormat="1" x14ac:dyDescent="0.25"/>
    <row r="1231" s="22" customFormat="1" x14ac:dyDescent="0.25"/>
    <row r="1232" s="22" customFormat="1" x14ac:dyDescent="0.25"/>
    <row r="1233" s="22" customFormat="1" x14ac:dyDescent="0.25"/>
    <row r="1234" s="22" customFormat="1" x14ac:dyDescent="0.25"/>
    <row r="1235" s="22" customFormat="1" x14ac:dyDescent="0.25"/>
    <row r="1236" s="22" customFormat="1" x14ac:dyDescent="0.25"/>
    <row r="1237" s="22" customFormat="1" x14ac:dyDescent="0.25"/>
    <row r="1238" s="22" customFormat="1" x14ac:dyDescent="0.25"/>
    <row r="1239" s="22" customFormat="1" x14ac:dyDescent="0.25"/>
    <row r="1240" s="22" customFormat="1" x14ac:dyDescent="0.25"/>
    <row r="1241" s="22" customFormat="1" x14ac:dyDescent="0.25"/>
    <row r="1242" s="22" customFormat="1" x14ac:dyDescent="0.25"/>
    <row r="1243" s="22" customFormat="1" x14ac:dyDescent="0.25"/>
    <row r="1244" s="22" customFormat="1" x14ac:dyDescent="0.25"/>
    <row r="1245" s="22" customFormat="1" x14ac:dyDescent="0.25"/>
    <row r="1246" s="22" customFormat="1" x14ac:dyDescent="0.25"/>
    <row r="1247" s="22" customFormat="1" x14ac:dyDescent="0.25"/>
    <row r="1248" s="22" customFormat="1" x14ac:dyDescent="0.25"/>
    <row r="1249" s="22" customFormat="1" x14ac:dyDescent="0.25"/>
    <row r="1250" s="22" customFormat="1" x14ac:dyDescent="0.25"/>
    <row r="1251" s="22" customFormat="1" x14ac:dyDescent="0.25"/>
    <row r="1252" s="22" customFormat="1" x14ac:dyDescent="0.25"/>
    <row r="1253" s="22" customFormat="1" x14ac:dyDescent="0.25"/>
    <row r="1254" s="22" customFormat="1" x14ac:dyDescent="0.25"/>
    <row r="1255" s="22" customFormat="1" x14ac:dyDescent="0.25"/>
    <row r="1256" s="22" customFormat="1" x14ac:dyDescent="0.25"/>
    <row r="1257" s="22" customFormat="1" x14ac:dyDescent="0.25"/>
    <row r="1258" s="22" customFormat="1" x14ac:dyDescent="0.25"/>
    <row r="1259" s="22" customFormat="1" x14ac:dyDescent="0.25"/>
    <row r="1260" s="22" customFormat="1" x14ac:dyDescent="0.25"/>
    <row r="1261" s="22" customFormat="1" x14ac:dyDescent="0.25"/>
    <row r="1262" s="22" customFormat="1" x14ac:dyDescent="0.25"/>
    <row r="1263" s="22" customFormat="1" x14ac:dyDescent="0.25"/>
    <row r="1264" s="22" customFormat="1" x14ac:dyDescent="0.25"/>
    <row r="1265" s="22" customFormat="1" x14ac:dyDescent="0.25"/>
    <row r="1266" s="22" customFormat="1" x14ac:dyDescent="0.25"/>
    <row r="1267" s="22" customFormat="1" x14ac:dyDescent="0.25"/>
    <row r="1268" s="22" customFormat="1" x14ac:dyDescent="0.25"/>
    <row r="1269" s="22" customFormat="1" x14ac:dyDescent="0.25"/>
    <row r="1270" s="22" customFormat="1" x14ac:dyDescent="0.25"/>
    <row r="1271" s="22" customFormat="1" x14ac:dyDescent="0.25"/>
    <row r="1272" s="22" customFormat="1" x14ac:dyDescent="0.25"/>
    <row r="1273" s="22" customFormat="1" x14ac:dyDescent="0.25"/>
    <row r="1274" s="22" customFormat="1" x14ac:dyDescent="0.25"/>
    <row r="1275" s="22" customFormat="1" x14ac:dyDescent="0.25"/>
    <row r="1276" s="22" customFormat="1" x14ac:dyDescent="0.25"/>
    <row r="1277" s="22" customFormat="1" x14ac:dyDescent="0.25"/>
    <row r="1278" s="22" customFormat="1" x14ac:dyDescent="0.25"/>
    <row r="1279" s="22" customFormat="1" x14ac:dyDescent="0.25"/>
    <row r="1280" s="22" customFormat="1" x14ac:dyDescent="0.25"/>
    <row r="1281" s="22" customFormat="1" x14ac:dyDescent="0.25"/>
    <row r="1282" s="22" customFormat="1" x14ac:dyDescent="0.25"/>
    <row r="1283" s="22" customFormat="1" x14ac:dyDescent="0.25"/>
    <row r="1284" s="22" customFormat="1" x14ac:dyDescent="0.25"/>
    <row r="1285" s="22" customFormat="1" x14ac:dyDescent="0.25"/>
    <row r="1286" s="22" customFormat="1" x14ac:dyDescent="0.25"/>
    <row r="1287" s="22" customFormat="1" x14ac:dyDescent="0.25"/>
    <row r="1288" s="22" customFormat="1" x14ac:dyDescent="0.25"/>
    <row r="1289" s="22" customFormat="1" x14ac:dyDescent="0.25"/>
    <row r="1290" s="22" customFormat="1" x14ac:dyDescent="0.25"/>
    <row r="1291" s="22" customFormat="1" x14ac:dyDescent="0.25"/>
    <row r="1292" s="22" customFormat="1" x14ac:dyDescent="0.25"/>
    <row r="1293" s="22" customFormat="1" x14ac:dyDescent="0.25"/>
    <row r="1294" s="22" customFormat="1" x14ac:dyDescent="0.25"/>
    <row r="1295" s="22" customFormat="1" x14ac:dyDescent="0.25"/>
    <row r="1296" s="22" customFormat="1" x14ac:dyDescent="0.25"/>
    <row r="1297" s="22" customFormat="1" x14ac:dyDescent="0.25"/>
    <row r="1298" s="22" customFormat="1" x14ac:dyDescent="0.25"/>
    <row r="1299" s="22" customFormat="1" x14ac:dyDescent="0.25"/>
    <row r="1300" s="22" customFormat="1" x14ac:dyDescent="0.25"/>
    <row r="1301" s="22" customFormat="1" x14ac:dyDescent="0.25"/>
    <row r="1302" s="22" customFormat="1" x14ac:dyDescent="0.25"/>
    <row r="1303" s="22" customFormat="1" x14ac:dyDescent="0.25"/>
    <row r="1304" s="22" customFormat="1" x14ac:dyDescent="0.25"/>
    <row r="1305" s="22" customFormat="1" x14ac:dyDescent="0.25"/>
    <row r="1306" s="22" customFormat="1" x14ac:dyDescent="0.25"/>
    <row r="1307" s="22" customFormat="1" x14ac:dyDescent="0.25"/>
    <row r="1308" s="22" customFormat="1" x14ac:dyDescent="0.25"/>
    <row r="1309" s="22" customFormat="1" x14ac:dyDescent="0.25"/>
    <row r="1310" s="22" customFormat="1" x14ac:dyDescent="0.25"/>
    <row r="1311" s="22" customFormat="1" x14ac:dyDescent="0.25"/>
    <row r="1312" s="22" customFormat="1" x14ac:dyDescent="0.25"/>
    <row r="1313" s="22" customFormat="1" x14ac:dyDescent="0.25"/>
    <row r="1314" s="22" customFormat="1" x14ac:dyDescent="0.25"/>
    <row r="1315" s="22" customFormat="1" x14ac:dyDescent="0.25"/>
    <row r="1316" s="22" customFormat="1" x14ac:dyDescent="0.25"/>
    <row r="1317" s="22" customFormat="1" x14ac:dyDescent="0.25"/>
    <row r="1318" s="22" customFormat="1" x14ac:dyDescent="0.25"/>
    <row r="1319" s="22" customFormat="1" x14ac:dyDescent="0.25"/>
    <row r="1320" s="22" customFormat="1" x14ac:dyDescent="0.25"/>
    <row r="1321" s="22" customFormat="1" x14ac:dyDescent="0.25"/>
    <row r="1322" s="22" customFormat="1" x14ac:dyDescent="0.25"/>
    <row r="1323" s="22" customFormat="1" x14ac:dyDescent="0.25"/>
    <row r="1324" s="22" customFormat="1" x14ac:dyDescent="0.25"/>
    <row r="1325" s="22" customFormat="1" x14ac:dyDescent="0.25"/>
    <row r="1326" s="22" customFormat="1" x14ac:dyDescent="0.25"/>
    <row r="1327" s="22" customFormat="1" x14ac:dyDescent="0.25"/>
    <row r="1328" s="22" customFormat="1" x14ac:dyDescent="0.25"/>
    <row r="1329" s="22" customFormat="1" x14ac:dyDescent="0.25"/>
    <row r="1330" s="22" customFormat="1" x14ac:dyDescent="0.25"/>
    <row r="1331" s="22" customFormat="1" x14ac:dyDescent="0.25"/>
    <row r="1332" s="22" customFormat="1" x14ac:dyDescent="0.25"/>
    <row r="1333" s="22" customFormat="1" x14ac:dyDescent="0.25"/>
    <row r="1334" s="22" customFormat="1" x14ac:dyDescent="0.25"/>
    <row r="1335" s="22" customFormat="1" x14ac:dyDescent="0.25"/>
    <row r="1336" s="22" customFormat="1" x14ac:dyDescent="0.25"/>
    <row r="1337" s="22" customFormat="1" x14ac:dyDescent="0.25"/>
    <row r="1338" s="22" customFormat="1" x14ac:dyDescent="0.25"/>
    <row r="1339" s="22" customFormat="1" x14ac:dyDescent="0.25"/>
    <row r="1340" s="22" customFormat="1" x14ac:dyDescent="0.25"/>
    <row r="1341" s="22" customFormat="1" x14ac:dyDescent="0.25"/>
    <row r="1342" s="22" customFormat="1" x14ac:dyDescent="0.25"/>
    <row r="1343" s="22" customFormat="1" x14ac:dyDescent="0.25"/>
    <row r="1344" s="22" customFormat="1" x14ac:dyDescent="0.25"/>
    <row r="1345" s="22" customFormat="1" x14ac:dyDescent="0.25"/>
    <row r="1346" s="22" customFormat="1" x14ac:dyDescent="0.25"/>
    <row r="1347" s="22" customFormat="1" x14ac:dyDescent="0.25"/>
    <row r="1348" s="22" customFormat="1" x14ac:dyDescent="0.25"/>
    <row r="1349" s="22" customFormat="1" x14ac:dyDescent="0.25"/>
    <row r="1350" s="22" customFormat="1" x14ac:dyDescent="0.25"/>
    <row r="1351" s="22" customFormat="1" x14ac:dyDescent="0.25"/>
    <row r="1352" s="22" customFormat="1" x14ac:dyDescent="0.25"/>
    <row r="1353" s="22" customFormat="1" x14ac:dyDescent="0.25"/>
    <row r="1354" s="22" customFormat="1" x14ac:dyDescent="0.25"/>
    <row r="1355" s="22" customFormat="1" x14ac:dyDescent="0.25"/>
    <row r="1356" s="22" customFormat="1" x14ac:dyDescent="0.25"/>
    <row r="1357" s="22" customFormat="1" x14ac:dyDescent="0.25"/>
    <row r="1358" s="22" customFormat="1" x14ac:dyDescent="0.25"/>
    <row r="1359" s="22" customFormat="1" x14ac:dyDescent="0.25"/>
    <row r="1360" s="22" customFormat="1" x14ac:dyDescent="0.25"/>
    <row r="1361" s="22" customFormat="1" x14ac:dyDescent="0.25"/>
    <row r="1362" s="22" customFormat="1" x14ac:dyDescent="0.25"/>
    <row r="1363" s="22" customFormat="1" x14ac:dyDescent="0.25"/>
    <row r="1364" s="22" customFormat="1" x14ac:dyDescent="0.25"/>
    <row r="1365" s="22" customFormat="1" x14ac:dyDescent="0.25"/>
    <row r="1366" s="22" customFormat="1" x14ac:dyDescent="0.25"/>
    <row r="1367" s="22" customFormat="1" x14ac:dyDescent="0.25"/>
    <row r="1368" s="22" customFormat="1" x14ac:dyDescent="0.25"/>
    <row r="1369" s="22" customFormat="1" x14ac:dyDescent="0.25"/>
    <row r="1370" s="22" customFormat="1" x14ac:dyDescent="0.25"/>
    <row r="1371" s="22" customFormat="1" x14ac:dyDescent="0.25"/>
    <row r="1372" s="22" customFormat="1" x14ac:dyDescent="0.25"/>
    <row r="1373" s="22" customFormat="1" x14ac:dyDescent="0.25"/>
    <row r="1374" s="22" customFormat="1" x14ac:dyDescent="0.25"/>
    <row r="1375" s="22" customFormat="1" x14ac:dyDescent="0.25"/>
    <row r="1376" s="22" customFormat="1" x14ac:dyDescent="0.25"/>
    <row r="1377" s="22" customFormat="1" x14ac:dyDescent="0.25"/>
    <row r="1378" s="22" customFormat="1" x14ac:dyDescent="0.25"/>
    <row r="1379" s="22" customFormat="1" x14ac:dyDescent="0.25"/>
    <row r="1380" s="22" customFormat="1" x14ac:dyDescent="0.25"/>
    <row r="1381" s="22" customFormat="1" x14ac:dyDescent="0.25"/>
    <row r="1382" s="22" customFormat="1" x14ac:dyDescent="0.25"/>
    <row r="1383" s="22" customFormat="1" x14ac:dyDescent="0.25"/>
    <row r="1384" s="22" customFormat="1" x14ac:dyDescent="0.25"/>
    <row r="1385" s="22" customFormat="1" x14ac:dyDescent="0.25"/>
    <row r="1386" s="22" customFormat="1" x14ac:dyDescent="0.25"/>
    <row r="1387" s="22" customFormat="1" x14ac:dyDescent="0.25"/>
    <row r="1388" s="22" customFormat="1" x14ac:dyDescent="0.25"/>
    <row r="1389" s="22" customFormat="1" x14ac:dyDescent="0.25"/>
    <row r="1390" s="22" customFormat="1" x14ac:dyDescent="0.25"/>
    <row r="1391" s="22" customFormat="1" x14ac:dyDescent="0.25"/>
    <row r="1392" s="22" customFormat="1" x14ac:dyDescent="0.25"/>
    <row r="1393" s="22" customFormat="1" x14ac:dyDescent="0.25"/>
    <row r="1394" s="22" customFormat="1" x14ac:dyDescent="0.25"/>
    <row r="1395" s="22" customFormat="1" x14ac:dyDescent="0.25"/>
    <row r="1396" s="22" customFormat="1" x14ac:dyDescent="0.25"/>
    <row r="1397" s="22" customFormat="1" x14ac:dyDescent="0.25"/>
    <row r="1398" s="22" customFormat="1" x14ac:dyDescent="0.25"/>
    <row r="1399" s="22" customFormat="1" x14ac:dyDescent="0.25"/>
    <row r="1400" s="22" customFormat="1" x14ac:dyDescent="0.25"/>
    <row r="1401" s="22" customFormat="1" x14ac:dyDescent="0.25"/>
    <row r="1402" s="22" customFormat="1" x14ac:dyDescent="0.25"/>
    <row r="1403" s="22" customFormat="1" x14ac:dyDescent="0.25"/>
    <row r="1404" s="22" customFormat="1" x14ac:dyDescent="0.25"/>
    <row r="1405" s="22" customFormat="1" x14ac:dyDescent="0.25"/>
    <row r="1406" s="22" customFormat="1" x14ac:dyDescent="0.25"/>
    <row r="1407" s="22" customFormat="1" x14ac:dyDescent="0.25"/>
    <row r="1408" s="22" customFormat="1" x14ac:dyDescent="0.25"/>
    <row r="1409" s="22" customFormat="1" x14ac:dyDescent="0.25"/>
    <row r="1410" s="22" customFormat="1" x14ac:dyDescent="0.25"/>
    <row r="1411" s="22" customFormat="1" x14ac:dyDescent="0.25"/>
    <row r="1412" s="22" customFormat="1" x14ac:dyDescent="0.25"/>
    <row r="1413" s="22" customFormat="1" x14ac:dyDescent="0.25"/>
    <row r="1414" s="22" customFormat="1" x14ac:dyDescent="0.25"/>
    <row r="1415" s="22" customFormat="1" x14ac:dyDescent="0.25"/>
    <row r="1416" s="22" customFormat="1" x14ac:dyDescent="0.25"/>
    <row r="1417" s="22" customFormat="1" x14ac:dyDescent="0.25"/>
    <row r="1418" s="22" customFormat="1" x14ac:dyDescent="0.25"/>
    <row r="1419" s="22" customFormat="1" x14ac:dyDescent="0.25"/>
    <row r="1420" s="22" customFormat="1" x14ac:dyDescent="0.25"/>
    <row r="1421" s="22" customFormat="1" x14ac:dyDescent="0.25"/>
    <row r="1422" s="22" customFormat="1" x14ac:dyDescent="0.25"/>
    <row r="1423" s="22" customFormat="1" x14ac:dyDescent="0.25"/>
    <row r="1424" s="22" customFormat="1" x14ac:dyDescent="0.25"/>
    <row r="1425" s="22" customFormat="1" x14ac:dyDescent="0.25"/>
    <row r="1426" s="22" customFormat="1" x14ac:dyDescent="0.25"/>
    <row r="1427" s="22" customFormat="1" x14ac:dyDescent="0.25"/>
    <row r="1428" s="22" customFormat="1" x14ac:dyDescent="0.25"/>
    <row r="1429" s="22" customFormat="1" x14ac:dyDescent="0.25"/>
    <row r="1430" s="22" customFormat="1" x14ac:dyDescent="0.25"/>
    <row r="1431" s="22" customFormat="1" x14ac:dyDescent="0.25"/>
    <row r="1432" s="22" customFormat="1" x14ac:dyDescent="0.25"/>
    <row r="1433" s="22" customFormat="1" x14ac:dyDescent="0.25"/>
    <row r="1434" s="22" customFormat="1" x14ac:dyDescent="0.25"/>
    <row r="1435" s="22" customFormat="1" x14ac:dyDescent="0.25"/>
    <row r="1436" s="22" customFormat="1" x14ac:dyDescent="0.25"/>
    <row r="1437" s="22" customFormat="1" x14ac:dyDescent="0.25"/>
    <row r="1438" s="22" customFormat="1" x14ac:dyDescent="0.25"/>
    <row r="1439" s="22" customFormat="1" x14ac:dyDescent="0.25"/>
    <row r="1440" s="22" customFormat="1" x14ac:dyDescent="0.25"/>
    <row r="1441" s="22" customFormat="1" x14ac:dyDescent="0.25"/>
    <row r="1442" s="22" customFormat="1" x14ac:dyDescent="0.25"/>
    <row r="1443" s="22" customFormat="1" x14ac:dyDescent="0.25"/>
    <row r="1444" s="22" customFormat="1" x14ac:dyDescent="0.25"/>
    <row r="1445" s="22" customFormat="1" x14ac:dyDescent="0.25"/>
    <row r="1446" s="22" customFormat="1" x14ac:dyDescent="0.25"/>
    <row r="1447" s="22" customFormat="1" x14ac:dyDescent="0.25"/>
    <row r="1448" s="22" customFormat="1" x14ac:dyDescent="0.25"/>
    <row r="1449" s="22" customFormat="1" x14ac:dyDescent="0.25"/>
    <row r="1450" s="22" customFormat="1" x14ac:dyDescent="0.25"/>
    <row r="1451" s="22" customFormat="1" x14ac:dyDescent="0.25"/>
    <row r="1452" s="22" customFormat="1" x14ac:dyDescent="0.25"/>
    <row r="1453" s="22" customFormat="1" x14ac:dyDescent="0.25"/>
    <row r="1454" s="22" customFormat="1" x14ac:dyDescent="0.25"/>
    <row r="1455" s="22" customFormat="1" x14ac:dyDescent="0.25"/>
    <row r="1456" s="22" customFormat="1" x14ac:dyDescent="0.25"/>
    <row r="1457" s="22" customFormat="1" x14ac:dyDescent="0.25"/>
    <row r="1458" s="22" customFormat="1" x14ac:dyDescent="0.25"/>
    <row r="1459" s="22" customFormat="1" x14ac:dyDescent="0.25"/>
    <row r="1460" s="22" customFormat="1" x14ac:dyDescent="0.25"/>
    <row r="1461" s="22" customFormat="1" x14ac:dyDescent="0.25"/>
    <row r="1462" s="22" customFormat="1" x14ac:dyDescent="0.25"/>
    <row r="1463" s="22" customFormat="1" x14ac:dyDescent="0.25"/>
    <row r="1464" s="22" customFormat="1" x14ac:dyDescent="0.25"/>
    <row r="1465" s="22" customFormat="1" x14ac:dyDescent="0.25"/>
    <row r="1466" s="22" customFormat="1" x14ac:dyDescent="0.25"/>
    <row r="1467" s="22" customFormat="1" x14ac:dyDescent="0.25"/>
    <row r="1468" s="22" customFormat="1" x14ac:dyDescent="0.25"/>
    <row r="1469" s="22" customFormat="1" x14ac:dyDescent="0.25"/>
    <row r="1470" s="22" customFormat="1" x14ac:dyDescent="0.25"/>
    <row r="1471" s="22" customFormat="1" x14ac:dyDescent="0.25"/>
    <row r="1472" s="22" customFormat="1" x14ac:dyDescent="0.25"/>
    <row r="1473" s="22" customFormat="1" x14ac:dyDescent="0.25"/>
    <row r="1474" s="22" customFormat="1" x14ac:dyDescent="0.25"/>
    <row r="1475" s="22" customFormat="1" x14ac:dyDescent="0.25"/>
    <row r="1476" s="22" customFormat="1" x14ac:dyDescent="0.25"/>
    <row r="1477" s="22" customFormat="1" x14ac:dyDescent="0.25"/>
    <row r="1478" s="22" customFormat="1" x14ac:dyDescent="0.25"/>
    <row r="1479" s="22" customFormat="1" x14ac:dyDescent="0.25"/>
    <row r="1480" s="22" customFormat="1" x14ac:dyDescent="0.25"/>
    <row r="1481" s="22" customFormat="1" x14ac:dyDescent="0.25"/>
    <row r="1482" s="22" customFormat="1" x14ac:dyDescent="0.25"/>
    <row r="1483" s="22" customFormat="1" x14ac:dyDescent="0.25"/>
    <row r="1484" s="22" customFormat="1" x14ac:dyDescent="0.25"/>
    <row r="1485" s="22" customFormat="1" x14ac:dyDescent="0.25"/>
    <row r="1486" s="22" customFormat="1" x14ac:dyDescent="0.25"/>
    <row r="1487" s="22" customFormat="1" x14ac:dyDescent="0.25"/>
    <row r="1488" s="22" customFormat="1" x14ac:dyDescent="0.25"/>
    <row r="1489" s="22" customFormat="1" x14ac:dyDescent="0.25"/>
    <row r="1490" s="22" customFormat="1" x14ac:dyDescent="0.25"/>
    <row r="1491" s="22" customFormat="1" x14ac:dyDescent="0.25"/>
    <row r="1492" s="22" customFormat="1" x14ac:dyDescent="0.25"/>
    <row r="1493" s="22" customFormat="1" x14ac:dyDescent="0.25"/>
    <row r="1494" s="22" customFormat="1" x14ac:dyDescent="0.25"/>
    <row r="1495" s="22" customFormat="1" x14ac:dyDescent="0.25"/>
    <row r="1496" s="22" customFormat="1" x14ac:dyDescent="0.25"/>
    <row r="1497" s="22" customFormat="1" x14ac:dyDescent="0.25"/>
    <row r="1498" s="22" customFormat="1" x14ac:dyDescent="0.25"/>
    <row r="1499" s="22" customFormat="1" x14ac:dyDescent="0.25"/>
    <row r="1500" s="22" customFormat="1" x14ac:dyDescent="0.25"/>
    <row r="1501" s="22" customFormat="1" x14ac:dyDescent="0.25"/>
    <row r="1502" s="22" customFormat="1" x14ac:dyDescent="0.25"/>
    <row r="1503" s="22" customFormat="1" x14ac:dyDescent="0.25"/>
    <row r="1504" s="22" customFormat="1" x14ac:dyDescent="0.25"/>
    <row r="1505" s="22" customFormat="1" x14ac:dyDescent="0.25"/>
    <row r="1506" s="22" customFormat="1" x14ac:dyDescent="0.25"/>
    <row r="1507" s="22" customFormat="1" x14ac:dyDescent="0.25"/>
    <row r="1508" s="22" customFormat="1" x14ac:dyDescent="0.25"/>
    <row r="1509" s="22" customFormat="1" x14ac:dyDescent="0.25"/>
    <row r="1510" s="22" customFormat="1" x14ac:dyDescent="0.25"/>
    <row r="1511" s="22" customFormat="1" x14ac:dyDescent="0.25"/>
    <row r="1512" s="22" customFormat="1" x14ac:dyDescent="0.25"/>
    <row r="1513" s="22" customFormat="1" x14ac:dyDescent="0.25"/>
    <row r="1514" s="22" customFormat="1" x14ac:dyDescent="0.25"/>
    <row r="1515" s="22" customFormat="1" x14ac:dyDescent="0.25"/>
    <row r="1516" s="22" customFormat="1" x14ac:dyDescent="0.25"/>
    <row r="1517" s="22" customFormat="1" x14ac:dyDescent="0.25"/>
    <row r="1518" s="22" customFormat="1" x14ac:dyDescent="0.25"/>
    <row r="1519" s="22" customFormat="1" x14ac:dyDescent="0.25"/>
    <row r="1520" s="22" customFormat="1" x14ac:dyDescent="0.25"/>
    <row r="1521" s="22" customFormat="1" x14ac:dyDescent="0.25"/>
    <row r="1522" s="22" customFormat="1" x14ac:dyDescent="0.25"/>
    <row r="1523" s="22" customFormat="1" x14ac:dyDescent="0.25"/>
    <row r="1524" s="22" customFormat="1" x14ac:dyDescent="0.25"/>
    <row r="1525" s="22" customFormat="1" x14ac:dyDescent="0.25"/>
    <row r="1526" s="22" customFormat="1" x14ac:dyDescent="0.25"/>
    <row r="1527" s="22" customFormat="1" x14ac:dyDescent="0.25"/>
    <row r="1528" s="22" customFormat="1" x14ac:dyDescent="0.25"/>
    <row r="1529" s="22" customFormat="1" x14ac:dyDescent="0.25"/>
    <row r="1530" s="22" customFormat="1" x14ac:dyDescent="0.25"/>
    <row r="1531" s="22" customFormat="1" x14ac:dyDescent="0.25"/>
    <row r="1532" s="22" customFormat="1" x14ac:dyDescent="0.25"/>
    <row r="1533" s="22" customFormat="1" x14ac:dyDescent="0.25"/>
    <row r="1534" s="22" customFormat="1" x14ac:dyDescent="0.25"/>
    <row r="1535" s="22" customFormat="1" x14ac:dyDescent="0.25"/>
    <row r="1536" s="22" customFormat="1" x14ac:dyDescent="0.25"/>
    <row r="1537" s="22" customFormat="1" x14ac:dyDescent="0.25"/>
    <row r="1538" s="22" customFormat="1" x14ac:dyDescent="0.25"/>
    <row r="1539" s="22" customFormat="1" x14ac:dyDescent="0.25"/>
    <row r="1540" s="22" customFormat="1" x14ac:dyDescent="0.25"/>
    <row r="1541" s="22" customFormat="1" x14ac:dyDescent="0.25"/>
    <row r="1542" s="22" customFormat="1" x14ac:dyDescent="0.25"/>
    <row r="1543" s="22" customFormat="1" x14ac:dyDescent="0.25"/>
    <row r="1544" s="22" customFormat="1" x14ac:dyDescent="0.25"/>
    <row r="1545" s="22" customFormat="1" x14ac:dyDescent="0.25"/>
    <row r="1546" s="22" customFormat="1" x14ac:dyDescent="0.25"/>
    <row r="1547" s="22" customFormat="1" x14ac:dyDescent="0.25"/>
    <row r="1548" s="22" customFormat="1" x14ac:dyDescent="0.25"/>
    <row r="1549" s="22" customFormat="1" x14ac:dyDescent="0.25"/>
    <row r="1550" s="22" customFormat="1" x14ac:dyDescent="0.25"/>
    <row r="1551" s="22" customFormat="1" x14ac:dyDescent="0.25"/>
    <row r="1552" s="22" customFormat="1" x14ac:dyDescent="0.25"/>
    <row r="1553" s="22" customFormat="1" x14ac:dyDescent="0.25"/>
    <row r="1554" s="22" customFormat="1" x14ac:dyDescent="0.25"/>
    <row r="1555" s="22" customFormat="1" x14ac:dyDescent="0.25"/>
    <row r="1556" s="22" customFormat="1" x14ac:dyDescent="0.25"/>
    <row r="1557" s="22" customFormat="1" x14ac:dyDescent="0.25"/>
    <row r="1558" s="22" customFormat="1" x14ac:dyDescent="0.25"/>
    <row r="1559" s="22" customFormat="1" x14ac:dyDescent="0.25"/>
    <row r="1560" s="22" customFormat="1" x14ac:dyDescent="0.25"/>
    <row r="1561" s="22" customFormat="1" x14ac:dyDescent="0.25"/>
    <row r="1562" s="22" customFormat="1" x14ac:dyDescent="0.25"/>
    <row r="1563" s="22" customFormat="1" x14ac:dyDescent="0.25"/>
    <row r="1564" s="22" customFormat="1" x14ac:dyDescent="0.25"/>
    <row r="1565" s="22" customFormat="1" x14ac:dyDescent="0.25"/>
    <row r="1566" s="22" customFormat="1" x14ac:dyDescent="0.25"/>
    <row r="1567" s="22" customFormat="1" x14ac:dyDescent="0.25"/>
    <row r="1568" s="22" customFormat="1" x14ac:dyDescent="0.25"/>
    <row r="1569" s="22" customFormat="1" x14ac:dyDescent="0.25"/>
    <row r="1570" s="22" customFormat="1" x14ac:dyDescent="0.25"/>
    <row r="1571" s="22" customFormat="1" x14ac:dyDescent="0.25"/>
    <row r="1572" s="22" customFormat="1" x14ac:dyDescent="0.25"/>
    <row r="1573" s="22" customFormat="1" x14ac:dyDescent="0.25"/>
    <row r="1574" s="22" customFormat="1" x14ac:dyDescent="0.25"/>
    <row r="1575" s="22" customFormat="1" x14ac:dyDescent="0.25"/>
    <row r="1576" s="22" customFormat="1" x14ac:dyDescent="0.25"/>
    <row r="1577" s="22" customFormat="1" x14ac:dyDescent="0.25"/>
    <row r="1578" s="22" customFormat="1" x14ac:dyDescent="0.25"/>
    <row r="1579" s="22" customFormat="1" x14ac:dyDescent="0.25"/>
    <row r="1580" s="22" customFormat="1" x14ac:dyDescent="0.25"/>
    <row r="1581" s="22" customFormat="1" x14ac:dyDescent="0.25"/>
    <row r="1582" s="22" customFormat="1" x14ac:dyDescent="0.25"/>
    <row r="1583" s="22" customFormat="1" x14ac:dyDescent="0.25"/>
    <row r="1584" s="22" customFormat="1" x14ac:dyDescent="0.25"/>
    <row r="1585" s="22" customFormat="1" x14ac:dyDescent="0.25"/>
    <row r="1586" s="22" customFormat="1" x14ac:dyDescent="0.25"/>
    <row r="1587" s="22" customFormat="1" x14ac:dyDescent="0.25"/>
    <row r="1588" s="22" customFormat="1" x14ac:dyDescent="0.25"/>
    <row r="1589" s="22" customFormat="1" x14ac:dyDescent="0.25"/>
    <row r="1590" s="22" customFormat="1" x14ac:dyDescent="0.25"/>
    <row r="1591" s="22" customFormat="1" x14ac:dyDescent="0.25"/>
    <row r="1592" s="22" customFormat="1" x14ac:dyDescent="0.25"/>
    <row r="1593" s="22" customFormat="1" x14ac:dyDescent="0.25"/>
    <row r="1594" s="22" customFormat="1" x14ac:dyDescent="0.25"/>
    <row r="1595" s="22" customFormat="1" x14ac:dyDescent="0.25"/>
    <row r="1596" s="22" customFormat="1" x14ac:dyDescent="0.25"/>
    <row r="1597" s="22" customFormat="1" x14ac:dyDescent="0.25"/>
    <row r="1598" s="22" customFormat="1" x14ac:dyDescent="0.25"/>
    <row r="1599" s="22" customFormat="1" x14ac:dyDescent="0.25"/>
    <row r="1600" s="22" customFormat="1" x14ac:dyDescent="0.25"/>
    <row r="1601" s="22" customFormat="1" x14ac:dyDescent="0.25"/>
    <row r="1602" s="22" customFormat="1" x14ac:dyDescent="0.25"/>
    <row r="1603" s="22" customFormat="1" x14ac:dyDescent="0.25"/>
    <row r="1604" s="22" customFormat="1" x14ac:dyDescent="0.25"/>
    <row r="1605" s="22" customFormat="1" x14ac:dyDescent="0.25"/>
    <row r="1606" s="22" customFormat="1" x14ac:dyDescent="0.25"/>
    <row r="1607" s="22" customFormat="1" x14ac:dyDescent="0.25"/>
    <row r="1608" s="22" customFormat="1" x14ac:dyDescent="0.25"/>
    <row r="1609" s="22" customFormat="1" x14ac:dyDescent="0.25"/>
    <row r="1610" s="22" customFormat="1" x14ac:dyDescent="0.25"/>
    <row r="1611" s="22" customFormat="1" x14ac:dyDescent="0.25"/>
    <row r="1612" s="22" customFormat="1" x14ac:dyDescent="0.25"/>
    <row r="1613" s="22" customFormat="1" x14ac:dyDescent="0.25"/>
    <row r="1614" s="22" customFormat="1" x14ac:dyDescent="0.25"/>
    <row r="1615" s="22" customFormat="1" x14ac:dyDescent="0.25"/>
    <row r="1616" s="22" customFormat="1" x14ac:dyDescent="0.25"/>
    <row r="1617" s="22" customFormat="1" x14ac:dyDescent="0.25"/>
    <row r="1618" s="22" customFormat="1" x14ac:dyDescent="0.25"/>
    <row r="1619" s="22" customFormat="1" x14ac:dyDescent="0.25"/>
    <row r="1620" s="22" customFormat="1" x14ac:dyDescent="0.25"/>
    <row r="1621" s="22" customFormat="1" x14ac:dyDescent="0.25"/>
    <row r="1622" s="22" customFormat="1" x14ac:dyDescent="0.25"/>
    <row r="1623" s="22" customFormat="1" x14ac:dyDescent="0.25"/>
    <row r="1624" s="22" customFormat="1" x14ac:dyDescent="0.25"/>
    <row r="1625" s="22" customFormat="1" x14ac:dyDescent="0.25"/>
    <row r="1626" s="22" customFormat="1" x14ac:dyDescent="0.25"/>
    <row r="1627" s="22" customFormat="1" x14ac:dyDescent="0.25"/>
    <row r="1628" s="22" customFormat="1" x14ac:dyDescent="0.25"/>
    <row r="1629" s="22" customFormat="1" x14ac:dyDescent="0.25"/>
    <row r="1630" s="22" customFormat="1" x14ac:dyDescent="0.25"/>
    <row r="1631" s="22" customFormat="1" x14ac:dyDescent="0.25"/>
    <row r="1632" s="22" customFormat="1" x14ac:dyDescent="0.25"/>
    <row r="1633" s="22" customFormat="1" x14ac:dyDescent="0.25"/>
    <row r="1634" s="22" customFormat="1" x14ac:dyDescent="0.25"/>
    <row r="1635" s="22" customFormat="1" x14ac:dyDescent="0.25"/>
    <row r="1636" s="22" customFormat="1" x14ac:dyDescent="0.25"/>
    <row r="1637" s="22" customFormat="1" x14ac:dyDescent="0.25"/>
    <row r="1638" s="22" customFormat="1" x14ac:dyDescent="0.25"/>
    <row r="1639" s="22" customFormat="1" x14ac:dyDescent="0.25"/>
    <row r="1640" s="22" customFormat="1" x14ac:dyDescent="0.25"/>
    <row r="1641" s="22" customFormat="1" x14ac:dyDescent="0.25"/>
    <row r="1642" s="22" customFormat="1" x14ac:dyDescent="0.25"/>
    <row r="1643" s="22" customFormat="1" x14ac:dyDescent="0.25"/>
    <row r="1644" s="22" customFormat="1" x14ac:dyDescent="0.25"/>
    <row r="1645" s="22" customFormat="1" x14ac:dyDescent="0.25"/>
    <row r="1646" s="22" customFormat="1" x14ac:dyDescent="0.25"/>
    <row r="1647" s="22" customFormat="1" x14ac:dyDescent="0.25"/>
    <row r="1648" s="22" customFormat="1" x14ac:dyDescent="0.25"/>
    <row r="1649" s="22" customFormat="1" x14ac:dyDescent="0.25"/>
    <row r="1650" s="22" customFormat="1" x14ac:dyDescent="0.25"/>
    <row r="1651" s="22" customFormat="1" x14ac:dyDescent="0.25"/>
    <row r="1652" s="22" customFormat="1" x14ac:dyDescent="0.25"/>
    <row r="1653" s="22" customFormat="1" x14ac:dyDescent="0.25"/>
    <row r="1654" s="22" customFormat="1" x14ac:dyDescent="0.25"/>
    <row r="1655" s="22" customFormat="1" x14ac:dyDescent="0.25"/>
    <row r="1656" s="22" customFormat="1" x14ac:dyDescent="0.25"/>
    <row r="1657" s="22" customFormat="1" x14ac:dyDescent="0.25"/>
    <row r="1658" s="22" customFormat="1" x14ac:dyDescent="0.25"/>
    <row r="1659" s="22" customFormat="1" x14ac:dyDescent="0.25"/>
    <row r="1660" s="22" customFormat="1" x14ac:dyDescent="0.25"/>
    <row r="1661" s="22" customFormat="1" x14ac:dyDescent="0.25"/>
    <row r="1662" s="22" customFormat="1" x14ac:dyDescent="0.25"/>
    <row r="1663" s="22" customFormat="1" x14ac:dyDescent="0.25"/>
    <row r="1664" s="22" customFormat="1" x14ac:dyDescent="0.25"/>
    <row r="1665" s="22" customFormat="1" x14ac:dyDescent="0.25"/>
    <row r="1666" s="22" customFormat="1" x14ac:dyDescent="0.25"/>
    <row r="1667" s="22" customFormat="1" x14ac:dyDescent="0.25"/>
    <row r="1668" s="22" customFormat="1" x14ac:dyDescent="0.25"/>
    <row r="1669" s="22" customFormat="1" x14ac:dyDescent="0.25"/>
    <row r="1670" s="22" customFormat="1" x14ac:dyDescent="0.25"/>
    <row r="1671" s="22" customFormat="1" x14ac:dyDescent="0.25"/>
    <row r="1672" s="22" customFormat="1" x14ac:dyDescent="0.25"/>
    <row r="1673" s="22" customFormat="1" x14ac:dyDescent="0.25"/>
    <row r="1674" s="22" customFormat="1" x14ac:dyDescent="0.25"/>
    <row r="1675" s="22" customFormat="1" x14ac:dyDescent="0.25"/>
    <row r="1676" s="22" customFormat="1" x14ac:dyDescent="0.25"/>
    <row r="1677" s="22" customFormat="1" x14ac:dyDescent="0.25"/>
    <row r="1678" s="22" customFormat="1" x14ac:dyDescent="0.25"/>
    <row r="1679" s="22" customFormat="1" x14ac:dyDescent="0.25"/>
    <row r="1680" s="22" customFormat="1" x14ac:dyDescent="0.25"/>
    <row r="1681" s="22" customFormat="1" x14ac:dyDescent="0.25"/>
    <row r="1682" s="22" customFormat="1" x14ac:dyDescent="0.25"/>
    <row r="1683" s="22" customFormat="1" x14ac:dyDescent="0.25"/>
    <row r="1684" s="22" customFormat="1" x14ac:dyDescent="0.25"/>
    <row r="1685" s="22" customFormat="1" x14ac:dyDescent="0.25"/>
    <row r="1686" s="22" customFormat="1" x14ac:dyDescent="0.25"/>
    <row r="1687" s="22" customFormat="1" x14ac:dyDescent="0.25"/>
    <row r="1688" s="22" customFormat="1" x14ac:dyDescent="0.25"/>
    <row r="1689" s="22" customFormat="1" x14ac:dyDescent="0.25"/>
    <row r="1690" s="22" customFormat="1" x14ac:dyDescent="0.25"/>
    <row r="1691" s="22" customFormat="1" x14ac:dyDescent="0.25"/>
    <row r="1692" s="22" customFormat="1" x14ac:dyDescent="0.25"/>
    <row r="1693" s="22" customFormat="1" x14ac:dyDescent="0.25"/>
    <row r="1694" s="22" customFormat="1" x14ac:dyDescent="0.25"/>
    <row r="1695" s="22" customFormat="1" x14ac:dyDescent="0.25"/>
    <row r="1696" s="22" customFormat="1" x14ac:dyDescent="0.25"/>
    <row r="1697" s="22" customFormat="1" x14ac:dyDescent="0.25"/>
    <row r="1698" s="22" customFormat="1" x14ac:dyDescent="0.25"/>
    <row r="1699" s="22" customFormat="1" x14ac:dyDescent="0.25"/>
    <row r="1700" s="22" customFormat="1" x14ac:dyDescent="0.25"/>
    <row r="1701" s="22" customFormat="1" x14ac:dyDescent="0.25"/>
    <row r="1702" s="22" customFormat="1" x14ac:dyDescent="0.25"/>
    <row r="1703" s="22" customFormat="1" x14ac:dyDescent="0.25"/>
    <row r="1704" s="22" customFormat="1" x14ac:dyDescent="0.25"/>
    <row r="1705" s="22" customFormat="1" x14ac:dyDescent="0.25"/>
    <row r="1706" s="22" customFormat="1" x14ac:dyDescent="0.25"/>
    <row r="1707" s="22" customFormat="1" x14ac:dyDescent="0.25"/>
    <row r="1708" s="22" customFormat="1" x14ac:dyDescent="0.25"/>
    <row r="1709" s="22" customFormat="1" x14ac:dyDescent="0.25"/>
    <row r="1710" s="22" customFormat="1" x14ac:dyDescent="0.25"/>
    <row r="1711" s="22" customFormat="1" x14ac:dyDescent="0.25"/>
    <row r="1712" s="22" customFormat="1" x14ac:dyDescent="0.25"/>
    <row r="1713" s="22" customFormat="1" x14ac:dyDescent="0.25"/>
    <row r="1714" s="22" customFormat="1" x14ac:dyDescent="0.25"/>
    <row r="1715" s="22" customFormat="1" x14ac:dyDescent="0.25"/>
    <row r="1716" s="22" customFormat="1" x14ac:dyDescent="0.25"/>
    <row r="1717" s="22" customFormat="1" x14ac:dyDescent="0.25"/>
    <row r="1718" s="22" customFormat="1" x14ac:dyDescent="0.25"/>
    <row r="1719" s="22" customFormat="1" x14ac:dyDescent="0.25"/>
    <row r="1720" s="22" customFormat="1" x14ac:dyDescent="0.25"/>
    <row r="1721" s="22" customFormat="1" x14ac:dyDescent="0.25"/>
    <row r="1722" s="22" customFormat="1" x14ac:dyDescent="0.25"/>
    <row r="1723" s="22" customFormat="1" x14ac:dyDescent="0.25"/>
    <row r="1724" s="22" customFormat="1" x14ac:dyDescent="0.25"/>
    <row r="1725" s="22" customFormat="1" x14ac:dyDescent="0.25"/>
    <row r="1726" s="22" customFormat="1" x14ac:dyDescent="0.25"/>
    <row r="1727" s="22" customFormat="1" x14ac:dyDescent="0.25"/>
    <row r="1728" s="22" customFormat="1" x14ac:dyDescent="0.25"/>
    <row r="1729" s="22" customFormat="1" x14ac:dyDescent="0.25"/>
    <row r="1730" s="22" customFormat="1" x14ac:dyDescent="0.25"/>
    <row r="1731" s="22" customFormat="1" x14ac:dyDescent="0.25"/>
    <row r="1732" s="22" customFormat="1" x14ac:dyDescent="0.25"/>
    <row r="1733" s="22" customFormat="1" x14ac:dyDescent="0.25"/>
    <row r="1734" s="22" customFormat="1" x14ac:dyDescent="0.25"/>
    <row r="1735" s="22" customFormat="1" x14ac:dyDescent="0.25"/>
    <row r="1736" s="22" customFormat="1" x14ac:dyDescent="0.25"/>
    <row r="1737" s="22" customFormat="1" x14ac:dyDescent="0.25"/>
    <row r="1738" s="22" customFormat="1" x14ac:dyDescent="0.25"/>
    <row r="1739" s="22" customFormat="1" x14ac:dyDescent="0.25"/>
    <row r="1740" s="22" customFormat="1" x14ac:dyDescent="0.25"/>
    <row r="1741" s="22" customFormat="1" x14ac:dyDescent="0.25"/>
    <row r="1742" s="22" customFormat="1" x14ac:dyDescent="0.25"/>
    <row r="1743" s="22" customFormat="1" x14ac:dyDescent="0.25"/>
    <row r="1744" s="22" customFormat="1" x14ac:dyDescent="0.25"/>
    <row r="1745" s="22" customFormat="1" x14ac:dyDescent="0.25"/>
    <row r="1746" s="22" customFormat="1" x14ac:dyDescent="0.25"/>
    <row r="1747" s="22" customFormat="1" x14ac:dyDescent="0.25"/>
    <row r="1748" s="22" customFormat="1" x14ac:dyDescent="0.25"/>
    <row r="1749" s="22" customFormat="1" x14ac:dyDescent="0.25"/>
    <row r="1750" s="22" customFormat="1" x14ac:dyDescent="0.25"/>
    <row r="1751" s="22" customFormat="1" x14ac:dyDescent="0.25"/>
    <row r="1752" s="22" customFormat="1" x14ac:dyDescent="0.25"/>
    <row r="1753" s="22" customFormat="1" x14ac:dyDescent="0.25"/>
    <row r="1754" s="22" customFormat="1" x14ac:dyDescent="0.25"/>
    <row r="1755" s="22" customFormat="1" x14ac:dyDescent="0.25"/>
    <row r="1756" s="22" customFormat="1" x14ac:dyDescent="0.25"/>
    <row r="1757" s="22" customFormat="1" x14ac:dyDescent="0.25"/>
    <row r="1758" s="22" customFormat="1" x14ac:dyDescent="0.25"/>
    <row r="1759" s="22" customFormat="1" x14ac:dyDescent="0.25"/>
    <row r="1760" s="22" customFormat="1" x14ac:dyDescent="0.25"/>
    <row r="1761" s="22" customFormat="1" x14ac:dyDescent="0.25"/>
    <row r="1762" s="22" customFormat="1" x14ac:dyDescent="0.25"/>
    <row r="1763" s="22" customFormat="1" x14ac:dyDescent="0.25"/>
    <row r="1764" s="22" customFormat="1" x14ac:dyDescent="0.25"/>
    <row r="1765" s="22" customFormat="1" x14ac:dyDescent="0.25"/>
    <row r="1766" s="22" customFormat="1" x14ac:dyDescent="0.25"/>
    <row r="1767" s="22" customFormat="1" x14ac:dyDescent="0.25"/>
    <row r="1768" s="22" customFormat="1" x14ac:dyDescent="0.25"/>
    <row r="1769" s="22" customFormat="1" x14ac:dyDescent="0.25"/>
    <row r="1770" s="22" customFormat="1" x14ac:dyDescent="0.25"/>
    <row r="1771" s="22" customFormat="1" x14ac:dyDescent="0.25"/>
    <row r="1772" s="22" customFormat="1" x14ac:dyDescent="0.25"/>
    <row r="1773" s="22" customFormat="1" x14ac:dyDescent="0.25"/>
    <row r="1774" s="22" customFormat="1" x14ac:dyDescent="0.25"/>
    <row r="1775" s="22" customFormat="1" x14ac:dyDescent="0.25"/>
    <row r="1776" s="22" customFormat="1" x14ac:dyDescent="0.25"/>
    <row r="1777" s="22" customFormat="1" x14ac:dyDescent="0.25"/>
    <row r="1778" s="22" customFormat="1" x14ac:dyDescent="0.25"/>
    <row r="1779" s="22" customFormat="1" x14ac:dyDescent="0.25"/>
    <row r="1780" s="22" customFormat="1" x14ac:dyDescent="0.25"/>
    <row r="1781" s="22" customFormat="1" x14ac:dyDescent="0.25"/>
    <row r="1782" s="22" customFormat="1" x14ac:dyDescent="0.25"/>
    <row r="1783" s="22" customFormat="1" x14ac:dyDescent="0.25"/>
    <row r="1784" s="22" customFormat="1" x14ac:dyDescent="0.25"/>
    <row r="1785" s="22" customFormat="1" x14ac:dyDescent="0.25"/>
    <row r="1786" s="22" customFormat="1" x14ac:dyDescent="0.25"/>
    <row r="1787" s="22" customFormat="1" x14ac:dyDescent="0.25"/>
    <row r="1788" s="22" customFormat="1" x14ac:dyDescent="0.25"/>
    <row r="1789" s="22" customFormat="1" x14ac:dyDescent="0.25"/>
    <row r="1790" s="22" customFormat="1" x14ac:dyDescent="0.25"/>
    <row r="1791" s="22" customFormat="1" x14ac:dyDescent="0.25"/>
    <row r="1792" s="22" customFormat="1" x14ac:dyDescent="0.25"/>
    <row r="1793" s="22" customFormat="1" x14ac:dyDescent="0.25"/>
    <row r="1794" s="22" customFormat="1" x14ac:dyDescent="0.25"/>
    <row r="1795" s="22" customFormat="1" x14ac:dyDescent="0.25"/>
    <row r="1796" s="22" customFormat="1" x14ac:dyDescent="0.25"/>
    <row r="1797" s="22" customFormat="1" x14ac:dyDescent="0.25"/>
    <row r="1798" s="22" customFormat="1" x14ac:dyDescent="0.25"/>
    <row r="1799" s="22" customFormat="1" x14ac:dyDescent="0.25"/>
    <row r="1800" s="22" customFormat="1" x14ac:dyDescent="0.25"/>
    <row r="1801" s="22" customFormat="1" x14ac:dyDescent="0.25"/>
    <row r="1802" s="22" customFormat="1" x14ac:dyDescent="0.25"/>
    <row r="1803" s="22" customFormat="1" x14ac:dyDescent="0.25"/>
    <row r="1804" s="22" customFormat="1" x14ac:dyDescent="0.25"/>
    <row r="1805" s="22" customFormat="1" x14ac:dyDescent="0.25"/>
    <row r="1806" s="22" customFormat="1" x14ac:dyDescent="0.25"/>
    <row r="1807" s="22" customFormat="1" x14ac:dyDescent="0.25"/>
    <row r="1808" s="22" customFormat="1" x14ac:dyDescent="0.25"/>
    <row r="1809" s="22" customFormat="1" x14ac:dyDescent="0.25"/>
    <row r="1810" s="22" customFormat="1" x14ac:dyDescent="0.25"/>
    <row r="1811" s="22" customFormat="1" x14ac:dyDescent="0.25"/>
    <row r="1812" s="22" customFormat="1" x14ac:dyDescent="0.25"/>
    <row r="1813" s="22" customFormat="1" x14ac:dyDescent="0.25"/>
    <row r="1814" s="22" customFormat="1" x14ac:dyDescent="0.25"/>
    <row r="1815" s="22" customFormat="1" x14ac:dyDescent="0.25"/>
    <row r="1816" s="22" customFormat="1" x14ac:dyDescent="0.25"/>
    <row r="1817" s="22" customFormat="1" x14ac:dyDescent="0.25"/>
    <row r="1818" s="22" customFormat="1" x14ac:dyDescent="0.25"/>
    <row r="1819" s="22" customFormat="1" x14ac:dyDescent="0.25"/>
    <row r="1820" s="22" customFormat="1" x14ac:dyDescent="0.25"/>
    <row r="1821" s="22" customFormat="1" x14ac:dyDescent="0.25"/>
    <row r="1822" s="22" customFormat="1" x14ac:dyDescent="0.25"/>
    <row r="1823" s="22" customFormat="1" x14ac:dyDescent="0.25"/>
    <row r="1824" s="22" customFormat="1" x14ac:dyDescent="0.25"/>
    <row r="1825" s="22" customFormat="1" x14ac:dyDescent="0.25"/>
    <row r="1826" s="22" customFormat="1" x14ac:dyDescent="0.25"/>
    <row r="1827" s="22" customFormat="1" x14ac:dyDescent="0.25"/>
    <row r="1828" s="22" customFormat="1" x14ac:dyDescent="0.25"/>
    <row r="1829" s="22" customFormat="1" x14ac:dyDescent="0.25"/>
    <row r="1830" s="22" customFormat="1" x14ac:dyDescent="0.25"/>
    <row r="1831" s="22" customFormat="1" x14ac:dyDescent="0.25"/>
    <row r="1832" s="22" customFormat="1" x14ac:dyDescent="0.25"/>
    <row r="1833" s="22" customFormat="1" x14ac:dyDescent="0.25"/>
    <row r="1834" s="22" customFormat="1" x14ac:dyDescent="0.25"/>
    <row r="1835" s="22" customFormat="1" x14ac:dyDescent="0.25"/>
    <row r="1836" s="22" customFormat="1" x14ac:dyDescent="0.25"/>
    <row r="1837" s="22" customFormat="1" x14ac:dyDescent="0.25"/>
    <row r="1838" s="22" customFormat="1" x14ac:dyDescent="0.25"/>
    <row r="1839" s="22" customFormat="1" x14ac:dyDescent="0.25"/>
    <row r="1840" s="22" customFormat="1" x14ac:dyDescent="0.25"/>
    <row r="1841" s="22" customFormat="1" x14ac:dyDescent="0.25"/>
    <row r="1842" s="22" customFormat="1" x14ac:dyDescent="0.25"/>
    <row r="1843" s="22" customFormat="1" x14ac:dyDescent="0.25"/>
    <row r="1844" s="22" customFormat="1" x14ac:dyDescent="0.25"/>
    <row r="1845" s="22" customFormat="1" x14ac:dyDescent="0.25"/>
    <row r="1846" s="22" customFormat="1" x14ac:dyDescent="0.25"/>
    <row r="1847" s="22" customFormat="1" x14ac:dyDescent="0.25"/>
    <row r="1848" s="22" customFormat="1" x14ac:dyDescent="0.25"/>
    <row r="1849" s="22" customFormat="1" x14ac:dyDescent="0.25"/>
    <row r="1850" s="22" customFormat="1" x14ac:dyDescent="0.25"/>
    <row r="1851" s="22" customFormat="1" x14ac:dyDescent="0.25"/>
    <row r="1852" s="22" customFormat="1" x14ac:dyDescent="0.25"/>
    <row r="1853" s="22" customFormat="1" x14ac:dyDescent="0.25"/>
    <row r="1854" s="22" customFormat="1" x14ac:dyDescent="0.25"/>
    <row r="1855" s="22" customFormat="1" x14ac:dyDescent="0.25"/>
    <row r="1856" s="22" customFormat="1" x14ac:dyDescent="0.25"/>
    <row r="1857" s="22" customFormat="1" x14ac:dyDescent="0.25"/>
    <row r="1858" s="22" customFormat="1" x14ac:dyDescent="0.25"/>
    <row r="1859" s="22" customFormat="1" x14ac:dyDescent="0.25"/>
    <row r="1860" s="22" customFormat="1" x14ac:dyDescent="0.25"/>
    <row r="1861" s="22" customFormat="1" x14ac:dyDescent="0.25"/>
    <row r="1862" s="22" customFormat="1" x14ac:dyDescent="0.25"/>
    <row r="1863" s="22" customFormat="1" x14ac:dyDescent="0.25"/>
    <row r="1864" s="22" customFormat="1" x14ac:dyDescent="0.25"/>
    <row r="1865" s="22" customFormat="1" x14ac:dyDescent="0.25"/>
    <row r="1866" s="22" customFormat="1" x14ac:dyDescent="0.25"/>
    <row r="1867" s="22" customFormat="1" x14ac:dyDescent="0.25"/>
    <row r="1868" s="22" customFormat="1" x14ac:dyDescent="0.25"/>
    <row r="1869" s="22" customFormat="1" x14ac:dyDescent="0.25"/>
    <row r="1870" s="22" customFormat="1" x14ac:dyDescent="0.25"/>
    <row r="1871" s="22" customFormat="1" x14ac:dyDescent="0.25"/>
    <row r="1872" s="22" customFormat="1" x14ac:dyDescent="0.25"/>
    <row r="1873" s="22" customFormat="1" x14ac:dyDescent="0.25"/>
    <row r="1874" s="22" customFormat="1" x14ac:dyDescent="0.25"/>
    <row r="1875" s="22" customFormat="1" x14ac:dyDescent="0.25"/>
    <row r="1876" s="22" customFormat="1" x14ac:dyDescent="0.25"/>
    <row r="1877" s="22" customFormat="1" x14ac:dyDescent="0.25"/>
    <row r="1878" s="22" customFormat="1" x14ac:dyDescent="0.25"/>
    <row r="1879" s="22" customFormat="1" x14ac:dyDescent="0.25"/>
    <row r="1880" s="22" customFormat="1" x14ac:dyDescent="0.25"/>
    <row r="1881" s="22" customFormat="1" x14ac:dyDescent="0.25"/>
    <row r="1882" s="22" customFormat="1" x14ac:dyDescent="0.25"/>
    <row r="1883" s="22" customFormat="1" x14ac:dyDescent="0.25"/>
    <row r="1884" s="22" customFormat="1" x14ac:dyDescent="0.25"/>
    <row r="1885" s="22" customFormat="1" x14ac:dyDescent="0.25"/>
    <row r="1886" s="22" customFormat="1" x14ac:dyDescent="0.25"/>
    <row r="1887" s="22" customFormat="1" x14ac:dyDescent="0.25"/>
    <row r="1888" s="22" customFormat="1" x14ac:dyDescent="0.25"/>
    <row r="1889" s="22" customFormat="1" x14ac:dyDescent="0.25"/>
    <row r="1890" s="22" customFormat="1" x14ac:dyDescent="0.25"/>
    <row r="1891" s="22" customFormat="1" x14ac:dyDescent="0.25"/>
    <row r="1892" s="22" customFormat="1" x14ac:dyDescent="0.25"/>
    <row r="1893" s="22" customFormat="1" x14ac:dyDescent="0.25"/>
    <row r="1894" s="22" customFormat="1" x14ac:dyDescent="0.25"/>
    <row r="1895" s="22" customFormat="1" x14ac:dyDescent="0.25"/>
    <row r="1896" s="22" customFormat="1" x14ac:dyDescent="0.25"/>
    <row r="1897" s="22" customFormat="1" x14ac:dyDescent="0.25"/>
    <row r="1898" s="22" customFormat="1" x14ac:dyDescent="0.25"/>
    <row r="1899" s="22" customFormat="1" x14ac:dyDescent="0.25"/>
    <row r="1900" s="22" customFormat="1" x14ac:dyDescent="0.25"/>
    <row r="1901" s="22" customFormat="1" x14ac:dyDescent="0.25"/>
    <row r="1902" s="22" customFormat="1" x14ac:dyDescent="0.25"/>
    <row r="1903" s="22" customFormat="1" x14ac:dyDescent="0.25"/>
    <row r="1904" s="22" customFormat="1" x14ac:dyDescent="0.25"/>
    <row r="1905" s="22" customFormat="1" x14ac:dyDescent="0.25"/>
    <row r="1906" s="22" customFormat="1" x14ac:dyDescent="0.25"/>
    <row r="1907" s="22" customFormat="1" x14ac:dyDescent="0.25"/>
    <row r="1908" s="22" customFormat="1" x14ac:dyDescent="0.25"/>
    <row r="1909" s="22" customFormat="1" x14ac:dyDescent="0.25"/>
    <row r="1910" s="22" customFormat="1" x14ac:dyDescent="0.25"/>
    <row r="1911" s="22" customFormat="1" x14ac:dyDescent="0.25"/>
    <row r="1912" s="22" customFormat="1" x14ac:dyDescent="0.25"/>
    <row r="1913" s="22" customFormat="1" x14ac:dyDescent="0.25"/>
    <row r="1914" s="22" customFormat="1" x14ac:dyDescent="0.25"/>
    <row r="1915" s="22" customFormat="1" x14ac:dyDescent="0.25"/>
    <row r="1916" s="22" customFormat="1" x14ac:dyDescent="0.25"/>
    <row r="1917" s="22" customFormat="1" x14ac:dyDescent="0.25"/>
    <row r="1918" s="22" customFormat="1" x14ac:dyDescent="0.25"/>
    <row r="1919" s="22" customFormat="1" x14ac:dyDescent="0.25"/>
    <row r="1920" s="22" customFormat="1" x14ac:dyDescent="0.25"/>
    <row r="1921" s="22" customFormat="1" x14ac:dyDescent="0.25"/>
    <row r="1922" s="22" customFormat="1" x14ac:dyDescent="0.25"/>
    <row r="1923" s="22" customFormat="1" x14ac:dyDescent="0.25"/>
    <row r="1924" s="22" customFormat="1" x14ac:dyDescent="0.25"/>
    <row r="1925" s="22" customFormat="1" x14ac:dyDescent="0.25"/>
    <row r="1926" s="22" customFormat="1" x14ac:dyDescent="0.25"/>
    <row r="1927" s="22" customFormat="1" x14ac:dyDescent="0.25"/>
    <row r="1928" s="22" customFormat="1" x14ac:dyDescent="0.25"/>
    <row r="1929" s="22" customFormat="1" x14ac:dyDescent="0.25"/>
    <row r="1930" s="22" customFormat="1" x14ac:dyDescent="0.25"/>
    <row r="1931" s="22" customFormat="1" x14ac:dyDescent="0.25"/>
    <row r="1932" s="22" customFormat="1" x14ac:dyDescent="0.25"/>
    <row r="1933" s="22" customFormat="1" x14ac:dyDescent="0.25"/>
    <row r="1934" s="22" customFormat="1" x14ac:dyDescent="0.25"/>
    <row r="1935" s="22" customFormat="1" x14ac:dyDescent="0.25"/>
    <row r="1936" s="22" customFormat="1" x14ac:dyDescent="0.25"/>
    <row r="1937" s="22" customFormat="1" x14ac:dyDescent="0.25"/>
    <row r="1938" s="22" customFormat="1" x14ac:dyDescent="0.25"/>
    <row r="1939" s="22" customFormat="1" x14ac:dyDescent="0.25"/>
    <row r="1940" s="22" customFormat="1" x14ac:dyDescent="0.25"/>
    <row r="1941" s="22" customFormat="1" x14ac:dyDescent="0.25"/>
    <row r="1942" s="22" customFormat="1" x14ac:dyDescent="0.25"/>
    <row r="1943" s="22" customFormat="1" x14ac:dyDescent="0.25"/>
    <row r="1944" s="22" customFormat="1" x14ac:dyDescent="0.25"/>
    <row r="1945" s="22" customFormat="1" x14ac:dyDescent="0.25"/>
    <row r="1946" s="22" customFormat="1" x14ac:dyDescent="0.25"/>
    <row r="1947" s="22" customFormat="1" x14ac:dyDescent="0.25"/>
    <row r="1948" s="22" customFormat="1" x14ac:dyDescent="0.25"/>
    <row r="1949" s="22" customFormat="1" x14ac:dyDescent="0.25"/>
    <row r="1950" s="22" customFormat="1" x14ac:dyDescent="0.25"/>
    <row r="1951" s="22" customFormat="1" x14ac:dyDescent="0.25"/>
    <row r="1952" s="22" customFormat="1" x14ac:dyDescent="0.25"/>
    <row r="1953" s="22" customFormat="1" x14ac:dyDescent="0.25"/>
    <row r="1954" s="22" customFormat="1" x14ac:dyDescent="0.25"/>
    <row r="1955" s="22" customFormat="1" x14ac:dyDescent="0.25"/>
    <row r="1956" s="22" customFormat="1" x14ac:dyDescent="0.25"/>
    <row r="1957" s="22" customFormat="1" x14ac:dyDescent="0.25"/>
    <row r="1958" s="22" customFormat="1" x14ac:dyDescent="0.25"/>
    <row r="1959" s="22" customFormat="1" x14ac:dyDescent="0.25"/>
    <row r="1960" s="22" customFormat="1" x14ac:dyDescent="0.25"/>
    <row r="1961" s="22" customFormat="1" x14ac:dyDescent="0.25"/>
    <row r="1962" s="22" customFormat="1" x14ac:dyDescent="0.25"/>
    <row r="1963" s="22" customFormat="1" x14ac:dyDescent="0.25"/>
    <row r="1964" s="22" customFormat="1" x14ac:dyDescent="0.25"/>
    <row r="1965" s="22" customFormat="1" x14ac:dyDescent="0.25"/>
    <row r="1966" s="22" customFormat="1" x14ac:dyDescent="0.25"/>
    <row r="1967" s="22" customFormat="1" x14ac:dyDescent="0.25"/>
    <row r="1968" s="22" customFormat="1" x14ac:dyDescent="0.25"/>
    <row r="1969" s="22" customFormat="1" x14ac:dyDescent="0.25"/>
    <row r="1970" s="22" customFormat="1" x14ac:dyDescent="0.25"/>
    <row r="1971" s="22" customFormat="1" x14ac:dyDescent="0.25"/>
    <row r="1972" s="22" customFormat="1" x14ac:dyDescent="0.25"/>
    <row r="1973" s="22" customFormat="1" x14ac:dyDescent="0.25"/>
    <row r="1974" s="22" customFormat="1" x14ac:dyDescent="0.25"/>
    <row r="1975" s="22" customFormat="1" x14ac:dyDescent="0.25"/>
    <row r="1976" s="22" customFormat="1" x14ac:dyDescent="0.25"/>
    <row r="1977" s="22" customFormat="1" x14ac:dyDescent="0.25"/>
    <row r="1978" s="22" customFormat="1" x14ac:dyDescent="0.25"/>
    <row r="1979" s="22" customFormat="1" x14ac:dyDescent="0.25"/>
    <row r="1980" s="22" customFormat="1" x14ac:dyDescent="0.25"/>
    <row r="1981" s="22" customFormat="1" x14ac:dyDescent="0.25"/>
    <row r="1982" s="22" customFormat="1" x14ac:dyDescent="0.25"/>
    <row r="1983" s="22" customFormat="1" x14ac:dyDescent="0.25"/>
    <row r="1984" s="22" customFormat="1" x14ac:dyDescent="0.25"/>
    <row r="1985" s="22" customFormat="1" x14ac:dyDescent="0.25"/>
    <row r="1986" s="22" customFormat="1" x14ac:dyDescent="0.25"/>
    <row r="1987" s="22" customFormat="1" x14ac:dyDescent="0.25"/>
    <row r="1988" s="22" customFormat="1" x14ac:dyDescent="0.25"/>
    <row r="1989" s="22" customFormat="1" x14ac:dyDescent="0.25"/>
    <row r="1990" s="22" customFormat="1" x14ac:dyDescent="0.25"/>
    <row r="1991" s="22" customFormat="1" x14ac:dyDescent="0.25"/>
    <row r="1992" s="22" customFormat="1" x14ac:dyDescent="0.25"/>
    <row r="1993" s="22" customFormat="1" x14ac:dyDescent="0.25"/>
    <row r="1994" s="22" customFormat="1" x14ac:dyDescent="0.25"/>
    <row r="1995" s="22" customFormat="1" x14ac:dyDescent="0.25"/>
    <row r="1996" s="22" customFormat="1" x14ac:dyDescent="0.25"/>
    <row r="1997" s="22" customFormat="1" x14ac:dyDescent="0.25"/>
    <row r="1998" s="22" customFormat="1" x14ac:dyDescent="0.25"/>
    <row r="1999" s="22" customFormat="1" x14ac:dyDescent="0.25"/>
    <row r="2000" s="22" customFormat="1" x14ac:dyDescent="0.25"/>
    <row r="2001" s="22" customFormat="1" x14ac:dyDescent="0.25"/>
    <row r="2002" s="22" customFormat="1" x14ac:dyDescent="0.25"/>
    <row r="2003" s="22" customFormat="1" x14ac:dyDescent="0.25"/>
    <row r="2004" s="22" customFormat="1" x14ac:dyDescent="0.25"/>
    <row r="2005" s="22" customFormat="1" x14ac:dyDescent="0.25"/>
    <row r="2006" s="22" customFormat="1" x14ac:dyDescent="0.25"/>
    <row r="2007" s="22" customFormat="1" x14ac:dyDescent="0.25"/>
    <row r="2008" s="22" customFormat="1" x14ac:dyDescent="0.25"/>
    <row r="2009" s="22" customFormat="1" x14ac:dyDescent="0.25"/>
    <row r="2010" s="22" customFormat="1" x14ac:dyDescent="0.25"/>
    <row r="2011" s="22" customFormat="1" x14ac:dyDescent="0.25"/>
    <row r="2012" s="22" customFormat="1" x14ac:dyDescent="0.25"/>
    <row r="2013" s="22" customFormat="1" x14ac:dyDescent="0.25"/>
    <row r="2014" s="22" customFormat="1" x14ac:dyDescent="0.25"/>
    <row r="2015" s="22" customFormat="1" x14ac:dyDescent="0.25"/>
    <row r="2016" s="22" customFormat="1" x14ac:dyDescent="0.25"/>
    <row r="2017" s="22" customFormat="1" x14ac:dyDescent="0.25"/>
    <row r="2018" s="22" customFormat="1" x14ac:dyDescent="0.25"/>
    <row r="2019" s="22" customFormat="1" x14ac:dyDescent="0.25"/>
    <row r="2020" s="22" customFormat="1" x14ac:dyDescent="0.25"/>
    <row r="2021" s="22" customFormat="1" x14ac:dyDescent="0.25"/>
    <row r="2022" s="22" customFormat="1" x14ac:dyDescent="0.25"/>
    <row r="2023" s="22" customFormat="1" x14ac:dyDescent="0.25"/>
    <row r="2024" s="22" customFormat="1" x14ac:dyDescent="0.25"/>
    <row r="2025" s="22" customFormat="1" x14ac:dyDescent="0.25"/>
    <row r="2026" s="22" customFormat="1" x14ac:dyDescent="0.25"/>
    <row r="2027" s="22" customFormat="1" x14ac:dyDescent="0.25"/>
    <row r="2028" s="22" customFormat="1" x14ac:dyDescent="0.25"/>
    <row r="2029" s="22" customFormat="1" x14ac:dyDescent="0.25"/>
    <row r="2030" s="22" customFormat="1" x14ac:dyDescent="0.25"/>
    <row r="2031" s="22" customFormat="1" x14ac:dyDescent="0.25"/>
    <row r="2032" s="22" customFormat="1" x14ac:dyDescent="0.25"/>
    <row r="2033" s="22" customFormat="1" x14ac:dyDescent="0.25"/>
    <row r="2034" s="22" customFormat="1" x14ac:dyDescent="0.25"/>
    <row r="2035" s="22" customFormat="1" x14ac:dyDescent="0.25"/>
    <row r="2036" s="22" customFormat="1" x14ac:dyDescent="0.25"/>
    <row r="2037" s="22" customFormat="1" x14ac:dyDescent="0.25"/>
    <row r="2038" s="22" customFormat="1" x14ac:dyDescent="0.25"/>
    <row r="2039" s="22" customFormat="1" x14ac:dyDescent="0.25"/>
    <row r="2040" s="22" customFormat="1" x14ac:dyDescent="0.25"/>
    <row r="2041" s="22" customFormat="1" x14ac:dyDescent="0.25"/>
    <row r="2042" s="22" customFormat="1" x14ac:dyDescent="0.25"/>
    <row r="2043" s="22" customFormat="1" x14ac:dyDescent="0.25"/>
    <row r="2044" s="22" customFormat="1" x14ac:dyDescent="0.25"/>
    <row r="2045" s="22" customFormat="1" x14ac:dyDescent="0.25"/>
    <row r="2046" s="22" customFormat="1" x14ac:dyDescent="0.25"/>
    <row r="2047" s="22" customFormat="1" x14ac:dyDescent="0.25"/>
    <row r="2048" s="22" customFormat="1" x14ac:dyDescent="0.25"/>
    <row r="2049" s="22" customFormat="1" x14ac:dyDescent="0.25"/>
    <row r="2050" s="22" customFormat="1" x14ac:dyDescent="0.25"/>
    <row r="2051" s="22" customFormat="1" x14ac:dyDescent="0.25"/>
    <row r="2052" s="22" customFormat="1" x14ac:dyDescent="0.25"/>
    <row r="2053" s="22" customFormat="1" x14ac:dyDescent="0.25"/>
    <row r="2054" s="22" customFormat="1" x14ac:dyDescent="0.25"/>
    <row r="2055" s="22" customFormat="1" x14ac:dyDescent="0.25"/>
    <row r="2056" s="22" customFormat="1" x14ac:dyDescent="0.25"/>
    <row r="2057" s="22" customFormat="1" x14ac:dyDescent="0.25"/>
    <row r="2058" s="22" customFormat="1" x14ac:dyDescent="0.25"/>
    <row r="2059" s="22" customFormat="1" x14ac:dyDescent="0.25"/>
    <row r="2060" s="22" customFormat="1" x14ac:dyDescent="0.25"/>
    <row r="2061" s="22" customFormat="1" x14ac:dyDescent="0.25"/>
    <row r="2062" s="22" customFormat="1" x14ac:dyDescent="0.25"/>
    <row r="2063" s="22" customFormat="1" x14ac:dyDescent="0.25"/>
    <row r="2064" s="22" customFormat="1" x14ac:dyDescent="0.25"/>
    <row r="2065" s="22" customFormat="1" x14ac:dyDescent="0.25"/>
    <row r="2066" s="22" customFormat="1" x14ac:dyDescent="0.25"/>
    <row r="2067" s="22" customFormat="1" x14ac:dyDescent="0.25"/>
    <row r="2068" s="22" customFormat="1" x14ac:dyDescent="0.25"/>
    <row r="2069" s="22" customFormat="1" x14ac:dyDescent="0.25"/>
    <row r="2070" s="22" customFormat="1" x14ac:dyDescent="0.25"/>
    <row r="2071" s="22" customFormat="1" x14ac:dyDescent="0.25"/>
    <row r="2072" s="22" customFormat="1" x14ac:dyDescent="0.25"/>
    <row r="2073" s="22" customFormat="1" x14ac:dyDescent="0.25"/>
    <row r="2074" s="22" customFormat="1" x14ac:dyDescent="0.25"/>
    <row r="2075" s="22" customFormat="1" x14ac:dyDescent="0.25"/>
    <row r="2076" s="22" customFormat="1" x14ac:dyDescent="0.25"/>
    <row r="2077" s="22" customFormat="1" x14ac:dyDescent="0.25"/>
    <row r="2078" s="22" customFormat="1" x14ac:dyDescent="0.25"/>
    <row r="2079" s="22" customFormat="1" x14ac:dyDescent="0.25"/>
    <row r="2080" s="22" customFormat="1" x14ac:dyDescent="0.25"/>
    <row r="2081" s="22" customFormat="1" x14ac:dyDescent="0.25"/>
    <row r="2082" s="22" customFormat="1" x14ac:dyDescent="0.25"/>
    <row r="2083" s="22" customFormat="1" x14ac:dyDescent="0.25"/>
    <row r="2084" s="22" customFormat="1" x14ac:dyDescent="0.25"/>
    <row r="2085" s="22" customFormat="1" x14ac:dyDescent="0.25"/>
    <row r="2086" s="22" customFormat="1" x14ac:dyDescent="0.25"/>
    <row r="2087" s="22" customFormat="1" x14ac:dyDescent="0.25"/>
    <row r="2088" s="22" customFormat="1" x14ac:dyDescent="0.25"/>
    <row r="2089" s="22" customFormat="1" x14ac:dyDescent="0.25"/>
    <row r="2090" s="22" customFormat="1" x14ac:dyDescent="0.25"/>
    <row r="2091" s="22" customFormat="1" x14ac:dyDescent="0.25"/>
    <row r="2092" s="22" customFormat="1" x14ac:dyDescent="0.25"/>
    <row r="2093" s="22" customFormat="1" x14ac:dyDescent="0.25"/>
    <row r="2094" s="22" customFormat="1" x14ac:dyDescent="0.25"/>
    <row r="2095" s="22" customFormat="1" x14ac:dyDescent="0.25"/>
    <row r="2096" s="22" customFormat="1" x14ac:dyDescent="0.25"/>
    <row r="2097" s="22" customFormat="1" x14ac:dyDescent="0.25"/>
    <row r="2098" s="22" customFormat="1" x14ac:dyDescent="0.25"/>
    <row r="2099" s="22" customFormat="1" x14ac:dyDescent="0.25"/>
    <row r="2100" s="22" customFormat="1" x14ac:dyDescent="0.25"/>
    <row r="2101" s="22" customFormat="1" x14ac:dyDescent="0.25"/>
    <row r="2102" s="22" customFormat="1" x14ac:dyDescent="0.25"/>
    <row r="2103" s="22" customFormat="1" x14ac:dyDescent="0.25"/>
    <row r="2104" s="22" customFormat="1" x14ac:dyDescent="0.25"/>
    <row r="2105" s="22" customFormat="1" x14ac:dyDescent="0.25"/>
    <row r="2106" s="22" customFormat="1" x14ac:dyDescent="0.25"/>
    <row r="2107" s="22" customFormat="1" x14ac:dyDescent="0.25"/>
    <row r="2108" s="22" customFormat="1" x14ac:dyDescent="0.25"/>
    <row r="2109" s="22" customFormat="1" x14ac:dyDescent="0.25"/>
    <row r="2110" s="22" customFormat="1" x14ac:dyDescent="0.25"/>
    <row r="2111" s="22" customFormat="1" x14ac:dyDescent="0.25"/>
    <row r="2112" s="22" customFormat="1" x14ac:dyDescent="0.25"/>
    <row r="2113" s="22" customFormat="1" x14ac:dyDescent="0.25"/>
    <row r="2114" s="22" customFormat="1" x14ac:dyDescent="0.25"/>
    <row r="2115" s="22" customFormat="1" x14ac:dyDescent="0.25"/>
    <row r="2116" s="22" customFormat="1" x14ac:dyDescent="0.25"/>
    <row r="2117" s="22" customFormat="1" x14ac:dyDescent="0.25"/>
    <row r="2118" s="22" customFormat="1" x14ac:dyDescent="0.25"/>
    <row r="2119" s="22" customFormat="1" x14ac:dyDescent="0.25"/>
    <row r="2120" s="22" customFormat="1" x14ac:dyDescent="0.25"/>
    <row r="2121" s="22" customFormat="1" x14ac:dyDescent="0.25"/>
    <row r="2122" s="22" customFormat="1" x14ac:dyDescent="0.25"/>
    <row r="2123" s="22" customFormat="1" x14ac:dyDescent="0.25"/>
    <row r="2124" s="22" customFormat="1" x14ac:dyDescent="0.25"/>
    <row r="2125" s="22" customFormat="1" x14ac:dyDescent="0.25"/>
    <row r="2126" s="22" customFormat="1" x14ac:dyDescent="0.25"/>
    <row r="2127" s="22" customFormat="1" x14ac:dyDescent="0.25"/>
    <row r="2128" s="22" customFormat="1" x14ac:dyDescent="0.25"/>
    <row r="2129" s="22" customFormat="1" x14ac:dyDescent="0.25"/>
    <row r="2130" s="22" customFormat="1" x14ac:dyDescent="0.25"/>
    <row r="2131" s="22" customFormat="1" x14ac:dyDescent="0.25"/>
    <row r="2132" s="22" customFormat="1" x14ac:dyDescent="0.25"/>
    <row r="2133" s="22" customFormat="1" x14ac:dyDescent="0.25"/>
    <row r="2134" s="22" customFormat="1" x14ac:dyDescent="0.25"/>
    <row r="2135" s="22" customFormat="1" x14ac:dyDescent="0.25"/>
    <row r="2136" s="22" customFormat="1" x14ac:dyDescent="0.25"/>
    <row r="2137" s="22" customFormat="1" x14ac:dyDescent="0.25"/>
    <row r="2138" s="22" customFormat="1" x14ac:dyDescent="0.25"/>
    <row r="2139" s="22" customFormat="1" x14ac:dyDescent="0.25"/>
    <row r="2140" s="22" customFormat="1" x14ac:dyDescent="0.25"/>
    <row r="2141" s="22" customFormat="1" x14ac:dyDescent="0.25"/>
    <row r="2142" s="22" customFormat="1" x14ac:dyDescent="0.25"/>
    <row r="2143" s="22" customFormat="1" x14ac:dyDescent="0.25"/>
    <row r="2144" s="22" customFormat="1" x14ac:dyDescent="0.25"/>
    <row r="2145" s="22" customFormat="1" x14ac:dyDescent="0.25"/>
    <row r="2146" s="22" customFormat="1" x14ac:dyDescent="0.25"/>
    <row r="2147" s="22" customFormat="1" x14ac:dyDescent="0.25"/>
    <row r="2148" s="22" customFormat="1" x14ac:dyDescent="0.25"/>
    <row r="2149" s="22" customFormat="1" x14ac:dyDescent="0.25"/>
    <row r="2150" s="22" customFormat="1" x14ac:dyDescent="0.25"/>
    <row r="2151" s="22" customFormat="1" x14ac:dyDescent="0.25"/>
    <row r="2152" s="22" customFormat="1" x14ac:dyDescent="0.25"/>
    <row r="2153" s="22" customFormat="1" x14ac:dyDescent="0.25"/>
    <row r="2154" s="22" customFormat="1" x14ac:dyDescent="0.25"/>
    <row r="2155" s="22" customFormat="1" x14ac:dyDescent="0.25"/>
    <row r="2156" s="22" customFormat="1" x14ac:dyDescent="0.25"/>
    <row r="2157" s="22" customFormat="1" x14ac:dyDescent="0.25"/>
    <row r="2158" s="22" customFormat="1" x14ac:dyDescent="0.25"/>
    <row r="2159" s="22" customFormat="1" x14ac:dyDescent="0.25"/>
    <row r="2160" s="22" customFormat="1" x14ac:dyDescent="0.25"/>
    <row r="2161" s="22" customFormat="1" x14ac:dyDescent="0.25"/>
    <row r="2162" s="22" customFormat="1" x14ac:dyDescent="0.25"/>
    <row r="2163" s="22" customFormat="1" x14ac:dyDescent="0.25"/>
    <row r="2164" s="22" customFormat="1" x14ac:dyDescent="0.25"/>
    <row r="2165" s="22" customFormat="1" x14ac:dyDescent="0.25"/>
    <row r="2166" s="22" customFormat="1" x14ac:dyDescent="0.25"/>
    <row r="2167" s="22" customFormat="1" x14ac:dyDescent="0.25"/>
    <row r="2168" s="22" customFormat="1" x14ac:dyDescent="0.25"/>
    <row r="2169" s="22" customFormat="1" x14ac:dyDescent="0.25"/>
    <row r="2170" s="22" customFormat="1" x14ac:dyDescent="0.25"/>
    <row r="2171" s="22" customFormat="1" x14ac:dyDescent="0.25"/>
    <row r="2172" s="22" customFormat="1" x14ac:dyDescent="0.25"/>
    <row r="2173" s="22" customFormat="1" x14ac:dyDescent="0.25"/>
    <row r="2174" s="22" customFormat="1" x14ac:dyDescent="0.25"/>
    <row r="2175" s="22" customFormat="1" x14ac:dyDescent="0.25"/>
    <row r="2176" s="22" customFormat="1" x14ac:dyDescent="0.25"/>
    <row r="2177" s="22" customFormat="1" x14ac:dyDescent="0.25"/>
    <row r="2178" s="22" customFormat="1" x14ac:dyDescent="0.25"/>
    <row r="2179" s="22" customFormat="1" x14ac:dyDescent="0.25"/>
    <row r="2180" s="22" customFormat="1" x14ac:dyDescent="0.25"/>
    <row r="2181" s="22" customFormat="1" x14ac:dyDescent="0.25"/>
    <row r="2182" s="22" customFormat="1" x14ac:dyDescent="0.25"/>
    <row r="2183" s="22" customFormat="1" x14ac:dyDescent="0.25"/>
    <row r="2184" s="22" customFormat="1" x14ac:dyDescent="0.25"/>
    <row r="2185" s="22" customFormat="1" x14ac:dyDescent="0.25"/>
    <row r="2186" s="22" customFormat="1" x14ac:dyDescent="0.25"/>
    <row r="2187" s="22" customFormat="1" x14ac:dyDescent="0.25"/>
    <row r="2188" s="22" customFormat="1" x14ac:dyDescent="0.25"/>
    <row r="2189" s="22" customFormat="1" x14ac:dyDescent="0.25"/>
    <row r="2190" s="22" customFormat="1" x14ac:dyDescent="0.25"/>
    <row r="2191" s="22" customFormat="1" x14ac:dyDescent="0.25"/>
    <row r="2192" s="22" customFormat="1" x14ac:dyDescent="0.25"/>
    <row r="2193" s="22" customFormat="1" x14ac:dyDescent="0.25"/>
    <row r="2194" s="22" customFormat="1" x14ac:dyDescent="0.25"/>
    <row r="2195" s="22" customFormat="1" x14ac:dyDescent="0.25"/>
    <row r="2196" s="22" customFormat="1" x14ac:dyDescent="0.25"/>
    <row r="2197" s="22" customFormat="1" x14ac:dyDescent="0.25"/>
    <row r="2198" s="22" customFormat="1" x14ac:dyDescent="0.25"/>
    <row r="2199" s="22" customFormat="1" x14ac:dyDescent="0.25"/>
    <row r="2200" s="22" customFormat="1" x14ac:dyDescent="0.25"/>
    <row r="2201" s="22" customFormat="1" x14ac:dyDescent="0.25"/>
    <row r="2202" s="22" customFormat="1" x14ac:dyDescent="0.25"/>
    <row r="2203" s="22" customFormat="1" x14ac:dyDescent="0.25"/>
    <row r="2204" s="22" customFormat="1" x14ac:dyDescent="0.25"/>
    <row r="2205" s="22" customFormat="1" x14ac:dyDescent="0.25"/>
    <row r="2206" s="22" customFormat="1" x14ac:dyDescent="0.25"/>
    <row r="2207" s="22" customFormat="1" x14ac:dyDescent="0.25"/>
    <row r="2208" s="22" customFormat="1" x14ac:dyDescent="0.25"/>
    <row r="2209" s="22" customFormat="1" x14ac:dyDescent="0.25"/>
    <row r="2210" s="22" customFormat="1" x14ac:dyDescent="0.25"/>
    <row r="2211" s="22" customFormat="1" x14ac:dyDescent="0.25"/>
    <row r="2212" s="22" customFormat="1" x14ac:dyDescent="0.25"/>
    <row r="2213" s="22" customFormat="1" x14ac:dyDescent="0.25"/>
    <row r="2214" s="22" customFormat="1" x14ac:dyDescent="0.25"/>
    <row r="2215" s="22" customFormat="1" x14ac:dyDescent="0.25"/>
    <row r="2216" s="22" customFormat="1" x14ac:dyDescent="0.25"/>
    <row r="2217" s="22" customFormat="1" x14ac:dyDescent="0.25"/>
    <row r="2218" s="22" customFormat="1" x14ac:dyDescent="0.25"/>
    <row r="2219" s="22" customFormat="1" x14ac:dyDescent="0.25"/>
    <row r="2220" s="22" customFormat="1" x14ac:dyDescent="0.25"/>
    <row r="2221" s="22" customFormat="1" x14ac:dyDescent="0.25"/>
    <row r="2222" s="22" customFormat="1" x14ac:dyDescent="0.25"/>
    <row r="2223" s="22" customFormat="1" x14ac:dyDescent="0.25"/>
    <row r="2224" s="22" customFormat="1" x14ac:dyDescent="0.25"/>
    <row r="2225" s="22" customFormat="1" x14ac:dyDescent="0.25"/>
    <row r="2226" s="22" customFormat="1" x14ac:dyDescent="0.25"/>
    <row r="2227" s="22" customFormat="1" x14ac:dyDescent="0.25"/>
    <row r="2228" s="22" customFormat="1" x14ac:dyDescent="0.25"/>
    <row r="2229" s="22" customFormat="1" x14ac:dyDescent="0.25"/>
    <row r="2230" s="22" customFormat="1" x14ac:dyDescent="0.25"/>
    <row r="2231" s="22" customFormat="1" x14ac:dyDescent="0.25"/>
    <row r="2232" s="22" customFormat="1" x14ac:dyDescent="0.25"/>
    <row r="2233" s="22" customFormat="1" x14ac:dyDescent="0.25"/>
    <row r="2234" s="22" customFormat="1" x14ac:dyDescent="0.25"/>
    <row r="2235" s="22" customFormat="1" x14ac:dyDescent="0.25"/>
    <row r="2236" s="22" customFormat="1" x14ac:dyDescent="0.25"/>
    <row r="2237" s="22" customFormat="1" x14ac:dyDescent="0.25"/>
    <row r="2238" s="22" customFormat="1" x14ac:dyDescent="0.25"/>
    <row r="2239" s="22" customFormat="1" x14ac:dyDescent="0.25"/>
    <row r="2240" s="22" customFormat="1" x14ac:dyDescent="0.25"/>
    <row r="2241" s="22" customFormat="1" x14ac:dyDescent="0.25"/>
    <row r="2242" s="22" customFormat="1" x14ac:dyDescent="0.25"/>
    <row r="2243" s="22" customFormat="1" x14ac:dyDescent="0.25"/>
    <row r="2244" s="22" customFormat="1" x14ac:dyDescent="0.25"/>
    <row r="2245" s="22" customFormat="1" x14ac:dyDescent="0.25"/>
    <row r="2246" s="22" customFormat="1" x14ac:dyDescent="0.25"/>
    <row r="2247" s="22" customFormat="1" x14ac:dyDescent="0.25"/>
    <row r="2248" s="22" customFormat="1" x14ac:dyDescent="0.25"/>
    <row r="2249" s="22" customFormat="1" x14ac:dyDescent="0.25"/>
    <row r="2250" s="22" customFormat="1" x14ac:dyDescent="0.25"/>
    <row r="2251" s="22" customFormat="1" x14ac:dyDescent="0.25"/>
    <row r="2252" s="22" customFormat="1" x14ac:dyDescent="0.25"/>
    <row r="2253" s="22" customFormat="1" x14ac:dyDescent="0.25"/>
    <row r="2254" s="22" customFormat="1" x14ac:dyDescent="0.25"/>
    <row r="2255" s="22" customFormat="1" x14ac:dyDescent="0.25"/>
    <row r="2256" s="22" customFormat="1" x14ac:dyDescent="0.25"/>
    <row r="2257" s="22" customFormat="1" x14ac:dyDescent="0.25"/>
    <row r="2258" s="22" customFormat="1" x14ac:dyDescent="0.25"/>
    <row r="2259" s="22" customFormat="1" x14ac:dyDescent="0.25"/>
    <row r="2260" s="22" customFormat="1" x14ac:dyDescent="0.25"/>
    <row r="2261" s="22" customFormat="1" x14ac:dyDescent="0.25"/>
    <row r="2262" s="22" customFormat="1" x14ac:dyDescent="0.25"/>
    <row r="2263" s="22" customFormat="1" x14ac:dyDescent="0.25"/>
    <row r="2264" s="22" customFormat="1" x14ac:dyDescent="0.25"/>
    <row r="2265" s="22" customFormat="1" x14ac:dyDescent="0.25"/>
    <row r="2266" s="22" customFormat="1" x14ac:dyDescent="0.25"/>
    <row r="2267" s="22" customFormat="1" x14ac:dyDescent="0.25"/>
    <row r="2268" s="22" customFormat="1" x14ac:dyDescent="0.25"/>
    <row r="2269" s="22" customFormat="1" x14ac:dyDescent="0.25"/>
    <row r="2270" s="22" customFormat="1" x14ac:dyDescent="0.25"/>
    <row r="2271" s="22" customFormat="1" x14ac:dyDescent="0.25"/>
    <row r="2272" s="22" customFormat="1" x14ac:dyDescent="0.25"/>
    <row r="2273" s="22" customFormat="1" x14ac:dyDescent="0.25"/>
    <row r="2274" s="22" customFormat="1" x14ac:dyDescent="0.25"/>
    <row r="2275" s="22" customFormat="1" x14ac:dyDescent="0.25"/>
    <row r="2276" s="22" customFormat="1" x14ac:dyDescent="0.25"/>
    <row r="2277" s="22" customFormat="1" x14ac:dyDescent="0.25"/>
    <row r="2278" s="22" customFormat="1" x14ac:dyDescent="0.25"/>
    <row r="2279" s="22" customFormat="1" x14ac:dyDescent="0.25"/>
    <row r="2280" s="22" customFormat="1" x14ac:dyDescent="0.25"/>
    <row r="2281" s="22" customFormat="1" x14ac:dyDescent="0.25"/>
    <row r="2282" s="22" customFormat="1" x14ac:dyDescent="0.25"/>
    <row r="2283" s="22" customFormat="1" x14ac:dyDescent="0.25"/>
    <row r="2284" s="22" customFormat="1" x14ac:dyDescent="0.25"/>
    <row r="2285" s="22" customFormat="1" x14ac:dyDescent="0.25"/>
    <row r="2286" s="22" customFormat="1" x14ac:dyDescent="0.25"/>
    <row r="2287" s="22" customFormat="1" x14ac:dyDescent="0.25"/>
    <row r="2288" s="22" customFormat="1" x14ac:dyDescent="0.25"/>
    <row r="2289" s="22" customFormat="1" x14ac:dyDescent="0.25"/>
    <row r="2290" s="22" customFormat="1" x14ac:dyDescent="0.25"/>
    <row r="2291" s="22" customFormat="1" x14ac:dyDescent="0.25"/>
    <row r="2292" s="22" customFormat="1" x14ac:dyDescent="0.25"/>
    <row r="2293" s="22" customFormat="1" x14ac:dyDescent="0.25"/>
    <row r="2294" s="22" customFormat="1" x14ac:dyDescent="0.25"/>
    <row r="2295" s="22" customFormat="1" x14ac:dyDescent="0.25"/>
    <row r="2296" s="22" customFormat="1" x14ac:dyDescent="0.25"/>
    <row r="2297" s="22" customFormat="1" x14ac:dyDescent="0.25"/>
    <row r="2298" s="22" customFormat="1" x14ac:dyDescent="0.25"/>
    <row r="2299" s="22" customFormat="1" x14ac:dyDescent="0.25"/>
    <row r="2300" s="22" customFormat="1" x14ac:dyDescent="0.25"/>
    <row r="2301" s="22" customFormat="1" x14ac:dyDescent="0.25"/>
    <row r="2302" s="22" customFormat="1" x14ac:dyDescent="0.25"/>
    <row r="2303" s="22" customFormat="1" x14ac:dyDescent="0.25"/>
    <row r="2304" s="22" customFormat="1" x14ac:dyDescent="0.25"/>
    <row r="2305" s="22" customFormat="1" x14ac:dyDescent="0.25"/>
    <row r="2306" s="22" customFormat="1" x14ac:dyDescent="0.25"/>
    <row r="2307" s="22" customFormat="1" x14ac:dyDescent="0.25"/>
    <row r="2308" s="22" customFormat="1" x14ac:dyDescent="0.25"/>
    <row r="2309" s="22" customFormat="1" x14ac:dyDescent="0.25"/>
    <row r="2310" s="22" customFormat="1" x14ac:dyDescent="0.25"/>
    <row r="2311" s="22" customFormat="1" x14ac:dyDescent="0.25"/>
    <row r="2312" s="22" customFormat="1" x14ac:dyDescent="0.25"/>
    <row r="2313" s="22" customFormat="1" x14ac:dyDescent="0.25"/>
    <row r="2314" s="22" customFormat="1" x14ac:dyDescent="0.25"/>
    <row r="2315" s="22" customFormat="1" x14ac:dyDescent="0.25"/>
    <row r="2316" s="22" customFormat="1" x14ac:dyDescent="0.25"/>
    <row r="2317" s="22" customFormat="1" x14ac:dyDescent="0.25"/>
    <row r="2318" s="22" customFormat="1" x14ac:dyDescent="0.25"/>
    <row r="2319" s="22" customFormat="1" x14ac:dyDescent="0.25"/>
    <row r="2320" s="22" customFormat="1" x14ac:dyDescent="0.25"/>
    <row r="2321" s="22" customFormat="1" x14ac:dyDescent="0.25"/>
    <row r="2322" s="22" customFormat="1" x14ac:dyDescent="0.25"/>
    <row r="2323" s="22" customFormat="1" x14ac:dyDescent="0.25"/>
    <row r="2324" s="22" customFormat="1" x14ac:dyDescent="0.25"/>
    <row r="2325" s="22" customFormat="1" x14ac:dyDescent="0.25"/>
    <row r="2326" s="22" customFormat="1" x14ac:dyDescent="0.25"/>
    <row r="2327" s="22" customFormat="1" x14ac:dyDescent="0.25"/>
    <row r="2328" s="22" customFormat="1" x14ac:dyDescent="0.25"/>
    <row r="2329" s="22" customFormat="1" x14ac:dyDescent="0.25"/>
    <row r="2330" s="22" customFormat="1" x14ac:dyDescent="0.25"/>
    <row r="2331" s="22" customFormat="1" x14ac:dyDescent="0.25"/>
    <row r="2332" s="22" customFormat="1" x14ac:dyDescent="0.25"/>
    <row r="2333" s="22" customFormat="1" x14ac:dyDescent="0.25"/>
    <row r="2334" s="22" customFormat="1" x14ac:dyDescent="0.25"/>
    <row r="2335" s="22" customFormat="1" x14ac:dyDescent="0.25"/>
    <row r="2336" s="22" customFormat="1" x14ac:dyDescent="0.25"/>
    <row r="2337" s="22" customFormat="1" x14ac:dyDescent="0.25"/>
    <row r="2338" s="22" customFormat="1" x14ac:dyDescent="0.25"/>
    <row r="2339" s="22" customFormat="1" x14ac:dyDescent="0.25"/>
    <row r="2340" s="22" customFormat="1" x14ac:dyDescent="0.25"/>
    <row r="2341" s="22" customFormat="1" x14ac:dyDescent="0.25"/>
    <row r="2342" s="22" customFormat="1" x14ac:dyDescent="0.25"/>
    <row r="2343" s="22" customFormat="1" x14ac:dyDescent="0.25"/>
    <row r="2344" s="22" customFormat="1" x14ac:dyDescent="0.25"/>
    <row r="2345" s="22" customFormat="1" x14ac:dyDescent="0.25"/>
    <row r="2346" s="22" customFormat="1" x14ac:dyDescent="0.25"/>
    <row r="2347" s="22" customFormat="1" x14ac:dyDescent="0.25"/>
    <row r="2348" s="22" customFormat="1" x14ac:dyDescent="0.25"/>
    <row r="2349" s="22" customFormat="1" x14ac:dyDescent="0.25"/>
    <row r="2350" s="22" customFormat="1" x14ac:dyDescent="0.25"/>
    <row r="2351" s="22" customFormat="1" x14ac:dyDescent="0.25"/>
    <row r="2352" s="22" customFormat="1" x14ac:dyDescent="0.25"/>
    <row r="2353" s="22" customFormat="1" x14ac:dyDescent="0.25"/>
    <row r="2354" s="22" customFormat="1" x14ac:dyDescent="0.25"/>
    <row r="2355" s="22" customFormat="1" x14ac:dyDescent="0.25"/>
    <row r="2356" s="22" customFormat="1" x14ac:dyDescent="0.25"/>
    <row r="2357" s="22" customFormat="1" x14ac:dyDescent="0.25"/>
    <row r="2358" s="22" customFormat="1" x14ac:dyDescent="0.25"/>
    <row r="2359" s="22" customFormat="1" x14ac:dyDescent="0.25"/>
    <row r="2360" s="22" customFormat="1" x14ac:dyDescent="0.25"/>
    <row r="2361" s="22" customFormat="1" x14ac:dyDescent="0.25"/>
    <row r="2362" s="22" customFormat="1" x14ac:dyDescent="0.25"/>
    <row r="2363" s="22" customFormat="1" x14ac:dyDescent="0.25"/>
    <row r="2364" s="22" customFormat="1" x14ac:dyDescent="0.25"/>
    <row r="2365" s="22" customFormat="1" x14ac:dyDescent="0.25"/>
    <row r="2366" s="22" customFormat="1" x14ac:dyDescent="0.25"/>
    <row r="2367" s="22" customFormat="1" x14ac:dyDescent="0.25"/>
    <row r="2368" s="22" customFormat="1" x14ac:dyDescent="0.25"/>
    <row r="2369" s="22" customFormat="1" x14ac:dyDescent="0.25"/>
    <row r="2370" s="22" customFormat="1" x14ac:dyDescent="0.25"/>
    <row r="2371" s="22" customFormat="1" x14ac:dyDescent="0.25"/>
    <row r="2372" s="22" customFormat="1" x14ac:dyDescent="0.25"/>
    <row r="2373" s="22" customFormat="1" x14ac:dyDescent="0.25"/>
    <row r="2374" s="22" customFormat="1" x14ac:dyDescent="0.25"/>
    <row r="2375" s="22" customFormat="1" x14ac:dyDescent="0.25"/>
    <row r="2376" s="22" customFormat="1" x14ac:dyDescent="0.25"/>
    <row r="2377" s="22" customFormat="1" x14ac:dyDescent="0.25"/>
    <row r="2378" s="22" customFormat="1" x14ac:dyDescent="0.25"/>
    <row r="2379" s="22" customFormat="1" x14ac:dyDescent="0.25"/>
    <row r="2380" s="22" customFormat="1" x14ac:dyDescent="0.25"/>
    <row r="2381" s="22" customFormat="1" x14ac:dyDescent="0.25"/>
    <row r="2382" s="22" customFormat="1" x14ac:dyDescent="0.25"/>
    <row r="2383" s="22" customFormat="1" x14ac:dyDescent="0.25"/>
    <row r="2384" s="22" customFormat="1" x14ac:dyDescent="0.25"/>
    <row r="2385" s="22" customFormat="1" x14ac:dyDescent="0.25"/>
    <row r="2386" s="22" customFormat="1" x14ac:dyDescent="0.25"/>
    <row r="2387" s="22" customFormat="1" x14ac:dyDescent="0.25"/>
    <row r="2388" s="22" customFormat="1" x14ac:dyDescent="0.25"/>
    <row r="2389" s="22" customFormat="1" x14ac:dyDescent="0.25"/>
    <row r="2390" s="22" customFormat="1" x14ac:dyDescent="0.25"/>
    <row r="2391" s="22" customFormat="1" x14ac:dyDescent="0.25"/>
    <row r="2392" s="22" customFormat="1" x14ac:dyDescent="0.25"/>
    <row r="2393" s="22" customFormat="1" x14ac:dyDescent="0.25"/>
    <row r="2394" s="22" customFormat="1" x14ac:dyDescent="0.25"/>
    <row r="2395" s="22" customFormat="1" x14ac:dyDescent="0.25"/>
    <row r="2396" s="22" customFormat="1" x14ac:dyDescent="0.25"/>
    <row r="2397" s="22" customFormat="1" x14ac:dyDescent="0.25"/>
    <row r="2398" s="22" customFormat="1" x14ac:dyDescent="0.25"/>
    <row r="2399" s="22" customFormat="1" x14ac:dyDescent="0.25"/>
    <row r="2400" s="22" customFormat="1" x14ac:dyDescent="0.25"/>
    <row r="2401" s="22" customFormat="1" x14ac:dyDescent="0.25"/>
    <row r="2402" s="22" customFormat="1" x14ac:dyDescent="0.25"/>
    <row r="2403" s="22" customFormat="1" x14ac:dyDescent="0.25"/>
    <row r="2404" s="22" customFormat="1" x14ac:dyDescent="0.25"/>
    <row r="2405" s="22" customFormat="1" x14ac:dyDescent="0.25"/>
    <row r="2406" s="22" customFormat="1" x14ac:dyDescent="0.25"/>
    <row r="2407" s="22" customFormat="1" x14ac:dyDescent="0.25"/>
    <row r="2408" s="22" customFormat="1" x14ac:dyDescent="0.25"/>
    <row r="2409" s="22" customFormat="1" x14ac:dyDescent="0.25"/>
    <row r="2410" s="22" customFormat="1" x14ac:dyDescent="0.25"/>
    <row r="2411" s="22" customFormat="1" x14ac:dyDescent="0.25"/>
    <row r="2412" s="22" customFormat="1" x14ac:dyDescent="0.25"/>
    <row r="2413" s="22" customFormat="1" x14ac:dyDescent="0.25"/>
    <row r="2414" s="22" customFormat="1" x14ac:dyDescent="0.25"/>
    <row r="2415" s="22" customFormat="1" x14ac:dyDescent="0.25"/>
    <row r="2416" s="22" customFormat="1" x14ac:dyDescent="0.25"/>
    <row r="2417" s="22" customFormat="1" x14ac:dyDescent="0.25"/>
    <row r="2418" s="22" customFormat="1" x14ac:dyDescent="0.25"/>
    <row r="2419" s="22" customFormat="1" x14ac:dyDescent="0.25"/>
    <row r="2420" s="22" customFormat="1" x14ac:dyDescent="0.25"/>
    <row r="2421" s="22" customFormat="1" x14ac:dyDescent="0.25"/>
    <row r="2422" s="22" customFormat="1" x14ac:dyDescent="0.25"/>
    <row r="2423" s="22" customFormat="1" x14ac:dyDescent="0.25"/>
    <row r="2424" s="22" customFormat="1" x14ac:dyDescent="0.25"/>
    <row r="2425" s="22" customFormat="1" x14ac:dyDescent="0.25"/>
    <row r="2426" s="22" customFormat="1" x14ac:dyDescent="0.25"/>
    <row r="2427" s="22" customFormat="1" x14ac:dyDescent="0.25"/>
    <row r="2428" s="22" customFormat="1" x14ac:dyDescent="0.25"/>
    <row r="2429" s="22" customFormat="1" x14ac:dyDescent="0.25"/>
    <row r="2430" s="22" customFormat="1" x14ac:dyDescent="0.25"/>
    <row r="2431" s="22" customFormat="1" x14ac:dyDescent="0.25"/>
    <row r="2432" s="22" customFormat="1" x14ac:dyDescent="0.25"/>
    <row r="2433" s="22" customFormat="1" x14ac:dyDescent="0.25"/>
    <row r="2434" s="22" customFormat="1" x14ac:dyDescent="0.25"/>
    <row r="2435" s="22" customFormat="1" x14ac:dyDescent="0.25"/>
    <row r="2436" s="22" customFormat="1" x14ac:dyDescent="0.25"/>
    <row r="2437" s="22" customFormat="1" x14ac:dyDescent="0.25"/>
    <row r="2438" s="22" customFormat="1" x14ac:dyDescent="0.25"/>
    <row r="2439" s="22" customFormat="1" x14ac:dyDescent="0.25"/>
    <row r="2440" s="22" customFormat="1" x14ac:dyDescent="0.25"/>
    <row r="2441" s="22" customFormat="1" x14ac:dyDescent="0.25"/>
    <row r="2442" s="22" customFormat="1" x14ac:dyDescent="0.25"/>
    <row r="2443" s="22" customFormat="1" x14ac:dyDescent="0.25"/>
    <row r="2444" s="22" customFormat="1" x14ac:dyDescent="0.25"/>
    <row r="2445" s="22" customFormat="1" x14ac:dyDescent="0.25"/>
    <row r="2446" s="22" customFormat="1" x14ac:dyDescent="0.25"/>
    <row r="2447" s="22" customFormat="1" x14ac:dyDescent="0.25"/>
    <row r="2448" s="22" customFormat="1" x14ac:dyDescent="0.25"/>
    <row r="2449" s="22" customFormat="1" x14ac:dyDescent="0.25"/>
    <row r="2450" s="22" customFormat="1" x14ac:dyDescent="0.25"/>
    <row r="2451" s="22" customFormat="1" x14ac:dyDescent="0.25"/>
    <row r="2452" s="22" customFormat="1" x14ac:dyDescent="0.25"/>
    <row r="2453" s="22" customFormat="1" x14ac:dyDescent="0.25"/>
    <row r="2454" s="22" customFormat="1" x14ac:dyDescent="0.25"/>
    <row r="2455" s="22" customFormat="1" x14ac:dyDescent="0.25"/>
    <row r="2456" s="22" customFormat="1" x14ac:dyDescent="0.25"/>
    <row r="2457" s="22" customFormat="1" x14ac:dyDescent="0.25"/>
    <row r="2458" s="22" customFormat="1" x14ac:dyDescent="0.25"/>
    <row r="2459" s="22" customFormat="1" x14ac:dyDescent="0.25"/>
    <row r="2460" s="22" customFormat="1" x14ac:dyDescent="0.25"/>
    <row r="2461" s="22" customFormat="1" x14ac:dyDescent="0.25"/>
    <row r="2462" s="22" customFormat="1" x14ac:dyDescent="0.25"/>
    <row r="2463" s="22" customFormat="1" x14ac:dyDescent="0.25"/>
    <row r="2464" s="22" customFormat="1" x14ac:dyDescent="0.25"/>
    <row r="2465" s="22" customFormat="1" x14ac:dyDescent="0.25"/>
    <row r="2466" s="22" customFormat="1" x14ac:dyDescent="0.25"/>
    <row r="2467" s="22" customFormat="1" x14ac:dyDescent="0.25"/>
    <row r="2468" s="22" customFormat="1" x14ac:dyDescent="0.25"/>
    <row r="2469" s="22" customFormat="1" x14ac:dyDescent="0.25"/>
    <row r="2470" s="22" customFormat="1" x14ac:dyDescent="0.25"/>
    <row r="2471" s="22" customFormat="1" x14ac:dyDescent="0.25"/>
    <row r="2472" s="22" customFormat="1" x14ac:dyDescent="0.25"/>
    <row r="2473" s="22" customFormat="1" x14ac:dyDescent="0.25"/>
    <row r="2474" s="22" customFormat="1" x14ac:dyDescent="0.25"/>
    <row r="2475" s="22" customFormat="1" x14ac:dyDescent="0.25"/>
    <row r="2476" s="22" customFormat="1" x14ac:dyDescent="0.25"/>
    <row r="2477" s="22" customFormat="1" x14ac:dyDescent="0.25"/>
    <row r="2478" s="22" customFormat="1" x14ac:dyDescent="0.25"/>
    <row r="2479" s="22" customFormat="1" x14ac:dyDescent="0.25"/>
    <row r="2480" s="22" customFormat="1" x14ac:dyDescent="0.25"/>
    <row r="2481" s="22" customFormat="1" x14ac:dyDescent="0.25"/>
    <row r="2482" s="22" customFormat="1" x14ac:dyDescent="0.25"/>
    <row r="2483" s="22" customFormat="1" x14ac:dyDescent="0.25"/>
    <row r="2484" s="22" customFormat="1" x14ac:dyDescent="0.25"/>
    <row r="2485" s="22" customFormat="1" x14ac:dyDescent="0.25"/>
    <row r="2486" s="22" customFormat="1" x14ac:dyDescent="0.25"/>
    <row r="2487" s="22" customFormat="1" x14ac:dyDescent="0.25"/>
    <row r="2488" s="22" customFormat="1" x14ac:dyDescent="0.25"/>
    <row r="2489" s="22" customFormat="1" x14ac:dyDescent="0.25"/>
    <row r="2490" s="22" customFormat="1" x14ac:dyDescent="0.25"/>
    <row r="2491" s="22" customFormat="1" x14ac:dyDescent="0.25"/>
    <row r="2492" s="22" customFormat="1" x14ac:dyDescent="0.25"/>
    <row r="2493" s="22" customFormat="1" x14ac:dyDescent="0.25"/>
    <row r="2494" s="22" customFormat="1" x14ac:dyDescent="0.25"/>
    <row r="2495" s="22" customFormat="1" x14ac:dyDescent="0.25"/>
    <row r="2496" s="22" customFormat="1" x14ac:dyDescent="0.25"/>
    <row r="2497" s="22" customFormat="1" x14ac:dyDescent="0.25"/>
    <row r="2498" s="22" customFormat="1" x14ac:dyDescent="0.25"/>
    <row r="2499" s="22" customFormat="1" x14ac:dyDescent="0.25"/>
    <row r="2500" s="22" customFormat="1" x14ac:dyDescent="0.25"/>
    <row r="2501" s="22" customFormat="1" x14ac:dyDescent="0.25"/>
    <row r="2502" s="22" customFormat="1" x14ac:dyDescent="0.25"/>
    <row r="2503" s="22" customFormat="1" x14ac:dyDescent="0.25"/>
    <row r="2504" s="22" customFormat="1" x14ac:dyDescent="0.25"/>
    <row r="2505" s="22" customFormat="1" x14ac:dyDescent="0.25"/>
    <row r="2506" s="22" customFormat="1" x14ac:dyDescent="0.25"/>
    <row r="2507" s="22" customFormat="1" x14ac:dyDescent="0.25"/>
    <row r="2508" s="22" customFormat="1" x14ac:dyDescent="0.25"/>
    <row r="2509" s="22" customFormat="1" x14ac:dyDescent="0.25"/>
    <row r="2510" s="22" customFormat="1" x14ac:dyDescent="0.25"/>
    <row r="2511" s="22" customFormat="1" x14ac:dyDescent="0.25"/>
    <row r="2512" s="22" customFormat="1" x14ac:dyDescent="0.25"/>
    <row r="2513" s="22" customFormat="1" x14ac:dyDescent="0.25"/>
    <row r="2514" s="22" customFormat="1" x14ac:dyDescent="0.25"/>
    <row r="2515" s="22" customFormat="1" x14ac:dyDescent="0.25"/>
    <row r="2516" s="22" customFormat="1" x14ac:dyDescent="0.25"/>
    <row r="2517" s="22" customFormat="1" x14ac:dyDescent="0.25"/>
    <row r="2518" s="22" customFormat="1" x14ac:dyDescent="0.25"/>
    <row r="2519" s="22" customFormat="1" x14ac:dyDescent="0.25"/>
    <row r="2520" s="22" customFormat="1" x14ac:dyDescent="0.25"/>
    <row r="2521" s="22" customFormat="1" x14ac:dyDescent="0.25"/>
    <row r="2522" s="22" customFormat="1" x14ac:dyDescent="0.25"/>
    <row r="2523" s="22" customFormat="1" x14ac:dyDescent="0.25"/>
    <row r="2524" s="22" customFormat="1" x14ac:dyDescent="0.25"/>
    <row r="2525" s="22" customFormat="1" x14ac:dyDescent="0.25"/>
    <row r="2526" s="22" customFormat="1" x14ac:dyDescent="0.25"/>
    <row r="2527" s="22" customFormat="1" x14ac:dyDescent="0.25"/>
    <row r="2528" s="22" customFormat="1" x14ac:dyDescent="0.25"/>
    <row r="2529" s="22" customFormat="1" x14ac:dyDescent="0.25"/>
    <row r="2530" s="22" customFormat="1" x14ac:dyDescent="0.25"/>
    <row r="2531" s="22" customFormat="1" x14ac:dyDescent="0.25"/>
    <row r="2532" s="22" customFormat="1" x14ac:dyDescent="0.25"/>
    <row r="2533" s="22" customFormat="1" x14ac:dyDescent="0.25"/>
    <row r="2534" s="22" customFormat="1" x14ac:dyDescent="0.25"/>
    <row r="2535" s="22" customFormat="1" x14ac:dyDescent="0.25"/>
    <row r="2536" s="22" customFormat="1" x14ac:dyDescent="0.25"/>
    <row r="2537" s="22" customFormat="1" x14ac:dyDescent="0.25"/>
    <row r="2538" s="22" customFormat="1" x14ac:dyDescent="0.25"/>
    <row r="2539" s="22" customFormat="1" x14ac:dyDescent="0.25"/>
    <row r="2540" s="22" customFormat="1" x14ac:dyDescent="0.25"/>
    <row r="2541" s="22" customFormat="1" x14ac:dyDescent="0.25"/>
    <row r="2542" s="22" customFormat="1" x14ac:dyDescent="0.25"/>
    <row r="2543" s="22" customFormat="1" x14ac:dyDescent="0.25"/>
    <row r="2544" s="22" customFormat="1" x14ac:dyDescent="0.25"/>
    <row r="2545" s="22" customFormat="1" x14ac:dyDescent="0.25"/>
    <row r="2546" s="22" customFormat="1" x14ac:dyDescent="0.25"/>
    <row r="2547" s="22" customFormat="1" x14ac:dyDescent="0.25"/>
    <row r="2548" s="22" customFormat="1" x14ac:dyDescent="0.25"/>
    <row r="2549" s="22" customFormat="1" x14ac:dyDescent="0.25"/>
    <row r="2550" s="22" customFormat="1" x14ac:dyDescent="0.25"/>
    <row r="2551" s="22" customFormat="1" x14ac:dyDescent="0.25"/>
    <row r="2552" s="22" customFormat="1" x14ac:dyDescent="0.25"/>
    <row r="2553" s="22" customFormat="1" x14ac:dyDescent="0.25"/>
    <row r="2554" s="22" customFormat="1" x14ac:dyDescent="0.25"/>
    <row r="2555" s="22" customFormat="1" x14ac:dyDescent="0.25"/>
    <row r="2556" s="22" customFormat="1" x14ac:dyDescent="0.25"/>
    <row r="2557" s="22" customFormat="1" x14ac:dyDescent="0.25"/>
    <row r="2558" s="22" customFormat="1" x14ac:dyDescent="0.25"/>
    <row r="2559" s="22" customFormat="1" x14ac:dyDescent="0.25"/>
    <row r="2560" s="22" customFormat="1" x14ac:dyDescent="0.25"/>
    <row r="2561" s="22" customFormat="1" x14ac:dyDescent="0.25"/>
    <row r="2562" s="22" customFormat="1" x14ac:dyDescent="0.25"/>
    <row r="2563" s="22" customFormat="1" x14ac:dyDescent="0.25"/>
    <row r="2564" s="22" customFormat="1" x14ac:dyDescent="0.25"/>
    <row r="2565" s="22" customFormat="1" x14ac:dyDescent="0.25"/>
    <row r="2566" s="22" customFormat="1" x14ac:dyDescent="0.25"/>
    <row r="2567" s="22" customFormat="1" x14ac:dyDescent="0.25"/>
    <row r="2568" s="22" customFormat="1" x14ac:dyDescent="0.25"/>
    <row r="2569" s="22" customFormat="1" x14ac:dyDescent="0.25"/>
    <row r="2570" s="22" customFormat="1" x14ac:dyDescent="0.25"/>
    <row r="2571" s="22" customFormat="1" x14ac:dyDescent="0.25"/>
    <row r="2572" s="22" customFormat="1" x14ac:dyDescent="0.25"/>
    <row r="2573" s="22" customFormat="1" x14ac:dyDescent="0.25"/>
    <row r="2574" s="22" customFormat="1" x14ac:dyDescent="0.25"/>
    <row r="2575" s="22" customFormat="1" x14ac:dyDescent="0.25"/>
    <row r="2576" s="22" customFormat="1" x14ac:dyDescent="0.25"/>
    <row r="2577" s="22" customFormat="1" x14ac:dyDescent="0.25"/>
    <row r="2578" s="22" customFormat="1" x14ac:dyDescent="0.25"/>
    <row r="2579" s="22" customFormat="1" x14ac:dyDescent="0.25"/>
    <row r="2580" s="22" customFormat="1" x14ac:dyDescent="0.25"/>
    <row r="2581" s="22" customFormat="1" x14ac:dyDescent="0.25"/>
    <row r="2582" s="22" customFormat="1" x14ac:dyDescent="0.25"/>
    <row r="2583" s="22" customFormat="1" x14ac:dyDescent="0.25"/>
    <row r="2584" s="22" customFormat="1" x14ac:dyDescent="0.25"/>
    <row r="2585" s="22" customFormat="1" x14ac:dyDescent="0.25"/>
    <row r="2586" s="22" customFormat="1" x14ac:dyDescent="0.25"/>
    <row r="2587" s="22" customFormat="1" x14ac:dyDescent="0.25"/>
    <row r="2588" s="22" customFormat="1" x14ac:dyDescent="0.25"/>
    <row r="2589" s="22" customFormat="1" x14ac:dyDescent="0.25"/>
    <row r="2590" s="22" customFormat="1" x14ac:dyDescent="0.25"/>
    <row r="2591" s="22" customFormat="1" x14ac:dyDescent="0.25"/>
    <row r="2592" s="22" customFormat="1" x14ac:dyDescent="0.25"/>
    <row r="2593" s="22" customFormat="1" x14ac:dyDescent="0.25"/>
    <row r="2594" s="22" customFormat="1" x14ac:dyDescent="0.25"/>
    <row r="2595" s="22" customFormat="1" x14ac:dyDescent="0.25"/>
    <row r="2596" s="22" customFormat="1" x14ac:dyDescent="0.25"/>
    <row r="2597" s="22" customFormat="1" x14ac:dyDescent="0.25"/>
    <row r="2598" s="22" customFormat="1" x14ac:dyDescent="0.25"/>
    <row r="2599" s="22" customFormat="1" x14ac:dyDescent="0.25"/>
    <row r="2600" s="22" customFormat="1" x14ac:dyDescent="0.25"/>
    <row r="2601" s="22" customFormat="1" x14ac:dyDescent="0.25"/>
    <row r="2602" s="22" customFormat="1" x14ac:dyDescent="0.25"/>
    <row r="2603" s="22" customFormat="1" x14ac:dyDescent="0.25"/>
    <row r="2604" s="22" customFormat="1" x14ac:dyDescent="0.25"/>
    <row r="2605" s="22" customFormat="1" x14ac:dyDescent="0.25"/>
    <row r="2606" s="22" customFormat="1" x14ac:dyDescent="0.25"/>
    <row r="2607" s="22" customFormat="1" x14ac:dyDescent="0.25"/>
    <row r="2608" s="22" customFormat="1" x14ac:dyDescent="0.25"/>
    <row r="2609" s="22" customFormat="1" x14ac:dyDescent="0.25"/>
    <row r="2610" s="22" customFormat="1" x14ac:dyDescent="0.25"/>
    <row r="2611" s="22" customFormat="1" x14ac:dyDescent="0.25"/>
    <row r="2612" s="22" customFormat="1" x14ac:dyDescent="0.25"/>
    <row r="2613" s="22" customFormat="1" x14ac:dyDescent="0.25"/>
    <row r="2614" s="22" customFormat="1" x14ac:dyDescent="0.25"/>
    <row r="2615" s="22" customFormat="1" x14ac:dyDescent="0.25"/>
    <row r="2616" s="22" customFormat="1" x14ac:dyDescent="0.25"/>
    <row r="2617" s="22" customFormat="1" x14ac:dyDescent="0.25"/>
    <row r="2618" s="22" customFormat="1" x14ac:dyDescent="0.25"/>
    <row r="2619" s="22" customFormat="1" x14ac:dyDescent="0.25"/>
    <row r="2620" s="22" customFormat="1" x14ac:dyDescent="0.25"/>
    <row r="2621" s="22" customFormat="1" x14ac:dyDescent="0.25"/>
    <row r="2622" s="22" customFormat="1" x14ac:dyDescent="0.25"/>
    <row r="2623" s="22" customFormat="1" x14ac:dyDescent="0.25"/>
    <row r="2624" s="22" customFormat="1" x14ac:dyDescent="0.25"/>
    <row r="2625" s="22" customFormat="1" x14ac:dyDescent="0.25"/>
    <row r="2626" s="22" customFormat="1" x14ac:dyDescent="0.25"/>
    <row r="2627" s="22" customFormat="1" x14ac:dyDescent="0.25"/>
    <row r="2628" s="22" customFormat="1" x14ac:dyDescent="0.25"/>
    <row r="2629" s="22" customFormat="1" x14ac:dyDescent="0.25"/>
    <row r="2630" s="22" customFormat="1" x14ac:dyDescent="0.25"/>
    <row r="2631" s="22" customFormat="1" x14ac:dyDescent="0.25"/>
    <row r="2632" s="22" customFormat="1" x14ac:dyDescent="0.25"/>
    <row r="2633" s="22" customFormat="1" x14ac:dyDescent="0.25"/>
    <row r="2634" s="22" customFormat="1" x14ac:dyDescent="0.25"/>
    <row r="2635" s="22" customFormat="1" x14ac:dyDescent="0.25"/>
    <row r="2636" s="22" customFormat="1" x14ac:dyDescent="0.25"/>
    <row r="2637" s="22" customFormat="1" x14ac:dyDescent="0.25"/>
    <row r="2638" s="22" customFormat="1" x14ac:dyDescent="0.25"/>
    <row r="2639" s="22" customFormat="1" x14ac:dyDescent="0.25"/>
    <row r="2640" s="22" customFormat="1" x14ac:dyDescent="0.25"/>
    <row r="2641" s="22" customFormat="1" x14ac:dyDescent="0.25"/>
    <row r="2642" s="22" customFormat="1" x14ac:dyDescent="0.25"/>
    <row r="2643" s="22" customFormat="1" x14ac:dyDescent="0.25"/>
    <row r="2644" s="22" customFormat="1" x14ac:dyDescent="0.25"/>
    <row r="2645" s="22" customFormat="1" x14ac:dyDescent="0.25"/>
    <row r="2646" s="22" customFormat="1" x14ac:dyDescent="0.25"/>
    <row r="2647" s="22" customFormat="1" x14ac:dyDescent="0.25"/>
    <row r="2648" s="22" customFormat="1" x14ac:dyDescent="0.25"/>
    <row r="2649" s="22" customFormat="1" x14ac:dyDescent="0.25"/>
    <row r="2650" s="22" customFormat="1" x14ac:dyDescent="0.25"/>
    <row r="2651" s="22" customFormat="1" x14ac:dyDescent="0.25"/>
    <row r="2652" s="22" customFormat="1" x14ac:dyDescent="0.25"/>
    <row r="2653" s="22" customFormat="1" x14ac:dyDescent="0.25"/>
    <row r="2654" s="22" customFormat="1" x14ac:dyDescent="0.25"/>
    <row r="2655" s="22" customFormat="1" x14ac:dyDescent="0.25"/>
    <row r="2656" s="22" customFormat="1" x14ac:dyDescent="0.25"/>
    <row r="2657" s="22" customFormat="1" x14ac:dyDescent="0.25"/>
    <row r="2658" s="22" customFormat="1" x14ac:dyDescent="0.25"/>
    <row r="2659" s="22" customFormat="1" x14ac:dyDescent="0.25"/>
    <row r="2660" s="22" customFormat="1" x14ac:dyDescent="0.25"/>
    <row r="2661" s="22" customFormat="1" x14ac:dyDescent="0.25"/>
    <row r="2662" s="22" customFormat="1" x14ac:dyDescent="0.25"/>
    <row r="2663" s="22" customFormat="1" x14ac:dyDescent="0.25"/>
    <row r="2664" s="22" customFormat="1" x14ac:dyDescent="0.25"/>
    <row r="2665" s="22" customFormat="1" x14ac:dyDescent="0.25"/>
    <row r="2666" s="22" customFormat="1" x14ac:dyDescent="0.25"/>
    <row r="2667" s="22" customFormat="1" x14ac:dyDescent="0.25"/>
    <row r="2668" s="22" customFormat="1" x14ac:dyDescent="0.25"/>
    <row r="2669" s="22" customFormat="1" x14ac:dyDescent="0.25"/>
    <row r="2670" s="22" customFormat="1" x14ac:dyDescent="0.25"/>
    <row r="2671" s="22" customFormat="1" x14ac:dyDescent="0.25"/>
    <row r="2672" s="22" customFormat="1" x14ac:dyDescent="0.25"/>
    <row r="2673" s="22" customFormat="1" x14ac:dyDescent="0.25"/>
    <row r="2674" s="22" customFormat="1" x14ac:dyDescent="0.25"/>
    <row r="2675" s="22" customFormat="1" x14ac:dyDescent="0.25"/>
    <row r="2676" s="22" customFormat="1" x14ac:dyDescent="0.25"/>
    <row r="2677" s="22" customFormat="1" x14ac:dyDescent="0.25"/>
    <row r="2678" s="22" customFormat="1" x14ac:dyDescent="0.25"/>
    <row r="2679" s="22" customFormat="1" x14ac:dyDescent="0.25"/>
    <row r="2680" s="22" customFormat="1" x14ac:dyDescent="0.25"/>
    <row r="2681" s="22" customFormat="1" x14ac:dyDescent="0.25"/>
    <row r="2682" s="22" customFormat="1" x14ac:dyDescent="0.25"/>
    <row r="2683" s="22" customFormat="1" x14ac:dyDescent="0.25"/>
    <row r="2684" s="22" customFormat="1" x14ac:dyDescent="0.25"/>
    <row r="2685" s="22" customFormat="1" x14ac:dyDescent="0.25"/>
    <row r="2686" s="22" customFormat="1" x14ac:dyDescent="0.25"/>
    <row r="2687" s="22" customFormat="1" x14ac:dyDescent="0.25"/>
    <row r="2688" s="22" customFormat="1" x14ac:dyDescent="0.25"/>
    <row r="2689" s="22" customFormat="1" x14ac:dyDescent="0.25"/>
    <row r="2690" s="22" customFormat="1" x14ac:dyDescent="0.25"/>
    <row r="2691" s="22" customFormat="1" x14ac:dyDescent="0.25"/>
    <row r="2692" s="22" customFormat="1" x14ac:dyDescent="0.25"/>
    <row r="2693" s="22" customFormat="1" x14ac:dyDescent="0.25"/>
    <row r="2694" s="22" customFormat="1" x14ac:dyDescent="0.25"/>
    <row r="2695" s="22" customFormat="1" x14ac:dyDescent="0.25"/>
    <row r="2696" s="22" customFormat="1" x14ac:dyDescent="0.25"/>
    <row r="2697" s="22" customFormat="1" x14ac:dyDescent="0.25"/>
    <row r="2698" s="22" customFormat="1" x14ac:dyDescent="0.25"/>
    <row r="2699" s="22" customFormat="1" x14ac:dyDescent="0.25"/>
    <row r="2700" s="22" customFormat="1" x14ac:dyDescent="0.25"/>
    <row r="2701" s="22" customFormat="1" x14ac:dyDescent="0.25"/>
    <row r="2702" s="22" customFormat="1" x14ac:dyDescent="0.25"/>
    <row r="2703" s="22" customFormat="1" x14ac:dyDescent="0.25"/>
    <row r="2704" s="22" customFormat="1" x14ac:dyDescent="0.25"/>
    <row r="2705" s="22" customFormat="1" x14ac:dyDescent="0.25"/>
    <row r="2706" s="22" customFormat="1" x14ac:dyDescent="0.25"/>
    <row r="2707" s="22" customFormat="1" x14ac:dyDescent="0.25"/>
    <row r="2708" s="22" customFormat="1" x14ac:dyDescent="0.25"/>
    <row r="2709" s="22" customFormat="1" x14ac:dyDescent="0.25"/>
    <row r="2710" s="22" customFormat="1" x14ac:dyDescent="0.25"/>
    <row r="2711" s="22" customFormat="1" x14ac:dyDescent="0.25"/>
    <row r="2712" s="22" customFormat="1" x14ac:dyDescent="0.25"/>
    <row r="2713" s="22" customFormat="1" x14ac:dyDescent="0.25"/>
    <row r="2714" s="22" customFormat="1" x14ac:dyDescent="0.25"/>
    <row r="2715" s="22" customFormat="1" x14ac:dyDescent="0.25"/>
    <row r="2716" s="22" customFormat="1" x14ac:dyDescent="0.25"/>
    <row r="2717" s="22" customFormat="1" x14ac:dyDescent="0.25"/>
    <row r="2718" s="22" customFormat="1" x14ac:dyDescent="0.25"/>
    <row r="2719" s="22" customFormat="1" x14ac:dyDescent="0.25"/>
    <row r="2720" s="22" customFormat="1" x14ac:dyDescent="0.25"/>
    <row r="2721" s="22" customFormat="1" x14ac:dyDescent="0.25"/>
    <row r="2722" s="22" customFormat="1" x14ac:dyDescent="0.25"/>
    <row r="2723" s="22" customFormat="1" x14ac:dyDescent="0.25"/>
    <row r="2724" s="22" customFormat="1" x14ac:dyDescent="0.25"/>
    <row r="2725" s="22" customFormat="1" x14ac:dyDescent="0.25"/>
    <row r="2726" s="22" customFormat="1" x14ac:dyDescent="0.25"/>
    <row r="2727" s="22" customFormat="1" x14ac:dyDescent="0.25"/>
    <row r="2728" s="22" customFormat="1" x14ac:dyDescent="0.25"/>
    <row r="2729" s="22" customFormat="1" x14ac:dyDescent="0.25"/>
    <row r="2730" s="22" customFormat="1" x14ac:dyDescent="0.25"/>
    <row r="2731" s="22" customFormat="1" x14ac:dyDescent="0.25"/>
    <row r="2732" s="22" customFormat="1" x14ac:dyDescent="0.25"/>
    <row r="2733" s="22" customFormat="1" x14ac:dyDescent="0.25"/>
    <row r="2734" s="22" customFormat="1" x14ac:dyDescent="0.25"/>
    <row r="2735" s="22" customFormat="1" x14ac:dyDescent="0.25"/>
    <row r="2736" s="22" customFormat="1" x14ac:dyDescent="0.25"/>
    <row r="2737" s="22" customFormat="1" x14ac:dyDescent="0.25"/>
    <row r="2738" s="22" customFormat="1" x14ac:dyDescent="0.25"/>
    <row r="2739" s="22" customFormat="1" x14ac:dyDescent="0.25"/>
    <row r="2740" s="22" customFormat="1" x14ac:dyDescent="0.25"/>
    <row r="2741" s="22" customFormat="1" x14ac:dyDescent="0.25"/>
    <row r="2742" s="22" customFormat="1" x14ac:dyDescent="0.25"/>
    <row r="2743" s="22" customFormat="1" x14ac:dyDescent="0.25"/>
    <row r="2744" s="22" customFormat="1" x14ac:dyDescent="0.25"/>
    <row r="2745" s="22" customFormat="1" x14ac:dyDescent="0.25"/>
    <row r="2746" s="22" customFormat="1" x14ac:dyDescent="0.25"/>
    <row r="2747" s="22" customFormat="1" x14ac:dyDescent="0.25"/>
    <row r="2748" s="22" customFormat="1" x14ac:dyDescent="0.25"/>
    <row r="2749" s="22" customFormat="1" x14ac:dyDescent="0.25"/>
    <row r="2750" s="22" customFormat="1" x14ac:dyDescent="0.25"/>
    <row r="2751" s="22" customFormat="1" x14ac:dyDescent="0.25"/>
    <row r="2752" s="22" customFormat="1" x14ac:dyDescent="0.25"/>
    <row r="2753" s="22" customFormat="1" x14ac:dyDescent="0.25"/>
    <row r="2754" s="22" customFormat="1" x14ac:dyDescent="0.25"/>
    <row r="2755" s="22" customFormat="1" x14ac:dyDescent="0.25"/>
    <row r="2756" s="22" customFormat="1" x14ac:dyDescent="0.25"/>
    <row r="2757" s="22" customFormat="1" x14ac:dyDescent="0.25"/>
    <row r="2758" s="22" customFormat="1" x14ac:dyDescent="0.25"/>
    <row r="2759" s="22" customFormat="1" x14ac:dyDescent="0.25"/>
    <row r="2760" s="22" customFormat="1" x14ac:dyDescent="0.25"/>
    <row r="2761" s="22" customFormat="1" x14ac:dyDescent="0.25"/>
    <row r="2762" s="22" customFormat="1" x14ac:dyDescent="0.25"/>
    <row r="2763" s="22" customFormat="1" x14ac:dyDescent="0.25"/>
    <row r="2764" s="22" customFormat="1" x14ac:dyDescent="0.25"/>
    <row r="2765" s="22" customFormat="1" x14ac:dyDescent="0.25"/>
    <row r="2766" s="22" customFormat="1" x14ac:dyDescent="0.25"/>
    <row r="2767" s="22" customFormat="1" x14ac:dyDescent="0.25"/>
    <row r="2768" s="22" customFormat="1" x14ac:dyDescent="0.25"/>
    <row r="2769" s="22" customFormat="1" x14ac:dyDescent="0.25"/>
    <row r="2770" s="22" customFormat="1" x14ac:dyDescent="0.25"/>
    <row r="2771" s="22" customFormat="1" x14ac:dyDescent="0.25"/>
    <row r="2772" s="22" customFormat="1" x14ac:dyDescent="0.25"/>
    <row r="2773" s="22" customFormat="1" x14ac:dyDescent="0.25"/>
    <row r="2774" s="22" customFormat="1" x14ac:dyDescent="0.25"/>
    <row r="2775" s="22" customFormat="1" x14ac:dyDescent="0.25"/>
    <row r="2776" s="22" customFormat="1" x14ac:dyDescent="0.25"/>
    <row r="2777" s="22" customFormat="1" x14ac:dyDescent="0.25"/>
    <row r="2778" s="22" customFormat="1" x14ac:dyDescent="0.25"/>
    <row r="2779" s="22" customFormat="1" x14ac:dyDescent="0.25"/>
    <row r="2780" s="22" customFormat="1" x14ac:dyDescent="0.25"/>
    <row r="2781" s="22" customFormat="1" x14ac:dyDescent="0.25"/>
    <row r="2782" s="22" customFormat="1" x14ac:dyDescent="0.25"/>
    <row r="2783" s="22" customFormat="1" x14ac:dyDescent="0.25"/>
    <row r="2784" s="22" customFormat="1" x14ac:dyDescent="0.25"/>
    <row r="2785" s="22" customFormat="1" x14ac:dyDescent="0.25"/>
    <row r="2786" s="22" customFormat="1" x14ac:dyDescent="0.25"/>
    <row r="2787" s="22" customFormat="1" x14ac:dyDescent="0.25"/>
    <row r="2788" s="22" customFormat="1" x14ac:dyDescent="0.25"/>
    <row r="2789" s="22" customFormat="1" x14ac:dyDescent="0.25"/>
    <row r="2790" s="22" customFormat="1" x14ac:dyDescent="0.25"/>
    <row r="2791" s="22" customFormat="1" x14ac:dyDescent="0.25"/>
    <row r="2792" s="22" customFormat="1" x14ac:dyDescent="0.25"/>
    <row r="2793" s="22" customFormat="1" x14ac:dyDescent="0.25"/>
    <row r="2794" s="22" customFormat="1" x14ac:dyDescent="0.25"/>
    <row r="2795" s="22" customFormat="1" x14ac:dyDescent="0.25"/>
    <row r="2796" s="22" customFormat="1" x14ac:dyDescent="0.25"/>
    <row r="2797" s="22" customFormat="1" x14ac:dyDescent="0.25"/>
    <row r="2798" s="22" customFormat="1" x14ac:dyDescent="0.25"/>
    <row r="2799" s="22" customFormat="1" x14ac:dyDescent="0.25"/>
    <row r="2800" s="22" customFormat="1" x14ac:dyDescent="0.25"/>
    <row r="2801" s="22" customFormat="1" x14ac:dyDescent="0.25"/>
    <row r="2802" s="22" customFormat="1" x14ac:dyDescent="0.25"/>
    <row r="2803" s="22" customFormat="1" x14ac:dyDescent="0.25"/>
    <row r="2804" s="22" customFormat="1" x14ac:dyDescent="0.25"/>
    <row r="2805" s="22" customFormat="1" x14ac:dyDescent="0.25"/>
    <row r="2806" s="22" customFormat="1" x14ac:dyDescent="0.25"/>
    <row r="2807" s="22" customFormat="1" x14ac:dyDescent="0.25"/>
    <row r="2808" s="22" customFormat="1" x14ac:dyDescent="0.25"/>
    <row r="2809" s="22" customFormat="1" x14ac:dyDescent="0.25"/>
    <row r="2810" s="22" customFormat="1" x14ac:dyDescent="0.25"/>
    <row r="2811" s="22" customFormat="1" x14ac:dyDescent="0.25"/>
    <row r="2812" s="22" customFormat="1" x14ac:dyDescent="0.25"/>
    <row r="2813" s="22" customFormat="1" x14ac:dyDescent="0.25"/>
    <row r="2814" s="22" customFormat="1" x14ac:dyDescent="0.25"/>
    <row r="2815" s="22" customFormat="1" x14ac:dyDescent="0.25"/>
    <row r="2816" s="22" customFormat="1" x14ac:dyDescent="0.25"/>
    <row r="2817" s="22" customFormat="1" x14ac:dyDescent="0.25"/>
    <row r="2818" s="22" customFormat="1" x14ac:dyDescent="0.25"/>
    <row r="2819" s="22" customFormat="1" x14ac:dyDescent="0.25"/>
    <row r="2820" s="22" customFormat="1" x14ac:dyDescent="0.25"/>
    <row r="2821" s="22" customFormat="1" x14ac:dyDescent="0.25"/>
    <row r="2822" s="22" customFormat="1" x14ac:dyDescent="0.25"/>
    <row r="2823" s="22" customFormat="1" x14ac:dyDescent="0.25"/>
    <row r="2824" s="22" customFormat="1" x14ac:dyDescent="0.25"/>
    <row r="2825" s="22" customFormat="1" x14ac:dyDescent="0.25"/>
    <row r="2826" s="22" customFormat="1" x14ac:dyDescent="0.25"/>
    <row r="2827" s="22" customFormat="1" x14ac:dyDescent="0.25"/>
    <row r="2828" s="22" customFormat="1" x14ac:dyDescent="0.25"/>
    <row r="2829" s="22" customFormat="1" x14ac:dyDescent="0.25"/>
    <row r="2830" s="22" customFormat="1" x14ac:dyDescent="0.25"/>
    <row r="2831" s="22" customFormat="1" x14ac:dyDescent="0.25"/>
    <row r="2832" s="22" customFormat="1" x14ac:dyDescent="0.25"/>
    <row r="2833" s="22" customFormat="1" x14ac:dyDescent="0.25"/>
    <row r="2834" s="22" customFormat="1" x14ac:dyDescent="0.25"/>
    <row r="2835" s="22" customFormat="1" x14ac:dyDescent="0.25"/>
    <row r="2836" s="22" customFormat="1" x14ac:dyDescent="0.25"/>
    <row r="2837" s="22" customFormat="1" x14ac:dyDescent="0.25"/>
    <row r="2838" s="22" customFormat="1" x14ac:dyDescent="0.25"/>
    <row r="2839" s="22" customFormat="1" x14ac:dyDescent="0.25"/>
    <row r="2840" s="22" customFormat="1" x14ac:dyDescent="0.25"/>
    <row r="2841" s="22" customFormat="1" x14ac:dyDescent="0.25"/>
    <row r="2842" s="22" customFormat="1" x14ac:dyDescent="0.25"/>
    <row r="2843" s="22" customFormat="1" x14ac:dyDescent="0.25"/>
    <row r="2844" s="22" customFormat="1" x14ac:dyDescent="0.25"/>
    <row r="2845" s="22" customFormat="1" x14ac:dyDescent="0.25"/>
    <row r="2846" s="22" customFormat="1" x14ac:dyDescent="0.25"/>
    <row r="2847" s="22" customFormat="1" x14ac:dyDescent="0.25"/>
    <row r="2848" s="22" customFormat="1" x14ac:dyDescent="0.25"/>
    <row r="2849" s="22" customFormat="1" x14ac:dyDescent="0.25"/>
    <row r="2850" s="22" customFormat="1" x14ac:dyDescent="0.25"/>
    <row r="2851" s="22" customFormat="1" x14ac:dyDescent="0.25"/>
    <row r="2852" s="22" customFormat="1" x14ac:dyDescent="0.25"/>
    <row r="2853" s="22" customFormat="1" x14ac:dyDescent="0.25"/>
    <row r="2854" s="22" customFormat="1" x14ac:dyDescent="0.25"/>
    <row r="2855" s="22" customFormat="1" x14ac:dyDescent="0.25"/>
    <row r="2856" s="22" customFormat="1" x14ac:dyDescent="0.25"/>
    <row r="2857" s="22" customFormat="1" x14ac:dyDescent="0.25"/>
    <row r="2858" s="22" customFormat="1" x14ac:dyDescent="0.25"/>
    <row r="2859" s="22" customFormat="1" x14ac:dyDescent="0.25"/>
    <row r="2860" s="22" customFormat="1" x14ac:dyDescent="0.25"/>
    <row r="2861" s="22" customFormat="1" x14ac:dyDescent="0.25"/>
    <row r="2862" s="22" customFormat="1" x14ac:dyDescent="0.25"/>
    <row r="2863" s="22" customFormat="1" x14ac:dyDescent="0.25"/>
    <row r="2864" s="22" customFormat="1" x14ac:dyDescent="0.25"/>
    <row r="2865" s="22" customFormat="1" x14ac:dyDescent="0.25"/>
    <row r="2866" s="22" customFormat="1" x14ac:dyDescent="0.25"/>
    <row r="2867" s="22" customFormat="1" x14ac:dyDescent="0.25"/>
    <row r="2868" s="22" customFormat="1" x14ac:dyDescent="0.25"/>
    <row r="2869" s="22" customFormat="1" x14ac:dyDescent="0.25"/>
    <row r="2870" s="22" customFormat="1" x14ac:dyDescent="0.25"/>
    <row r="2871" s="22" customFormat="1" x14ac:dyDescent="0.25"/>
    <row r="2872" s="22" customFormat="1" x14ac:dyDescent="0.25"/>
    <row r="2873" s="22" customFormat="1" x14ac:dyDescent="0.25"/>
    <row r="2874" s="22" customFormat="1" x14ac:dyDescent="0.25"/>
    <row r="2875" s="22" customFormat="1" x14ac:dyDescent="0.25"/>
    <row r="2876" s="22" customFormat="1" x14ac:dyDescent="0.25"/>
    <row r="2877" s="22" customFormat="1" x14ac:dyDescent="0.25"/>
    <row r="2878" s="22" customFormat="1" x14ac:dyDescent="0.25"/>
    <row r="2879" s="22" customFormat="1" x14ac:dyDescent="0.25"/>
    <row r="2880" s="22" customFormat="1" x14ac:dyDescent="0.25"/>
    <row r="2881" s="22" customFormat="1" x14ac:dyDescent="0.25"/>
    <row r="2882" s="22" customFormat="1" x14ac:dyDescent="0.25"/>
    <row r="2883" s="22" customFormat="1" x14ac:dyDescent="0.25"/>
    <row r="2884" s="22" customFormat="1" x14ac:dyDescent="0.25"/>
    <row r="2885" s="22" customFormat="1" x14ac:dyDescent="0.25"/>
    <row r="2886" s="22" customFormat="1" x14ac:dyDescent="0.25"/>
    <row r="2887" s="22" customFormat="1" x14ac:dyDescent="0.25"/>
    <row r="2888" s="22" customFormat="1" x14ac:dyDescent="0.25"/>
    <row r="2889" s="22" customFormat="1" x14ac:dyDescent="0.25"/>
    <row r="2890" s="22" customFormat="1" x14ac:dyDescent="0.25"/>
    <row r="2891" s="22" customFormat="1" x14ac:dyDescent="0.25"/>
    <row r="2892" s="22" customFormat="1" x14ac:dyDescent="0.25"/>
    <row r="2893" s="22" customFormat="1" x14ac:dyDescent="0.25"/>
    <row r="2894" s="22" customFormat="1" x14ac:dyDescent="0.25"/>
    <row r="2895" s="22" customFormat="1" x14ac:dyDescent="0.25"/>
    <row r="2896" s="22" customFormat="1" x14ac:dyDescent="0.25"/>
    <row r="2897" s="22" customFormat="1" x14ac:dyDescent="0.25"/>
    <row r="2898" s="22" customFormat="1" x14ac:dyDescent="0.25"/>
    <row r="2899" s="22" customFormat="1" x14ac:dyDescent="0.25"/>
    <row r="2900" s="22" customFormat="1" x14ac:dyDescent="0.25"/>
    <row r="2901" s="22" customFormat="1" x14ac:dyDescent="0.25"/>
    <row r="2902" s="22" customFormat="1" x14ac:dyDescent="0.25"/>
    <row r="2903" s="22" customFormat="1" x14ac:dyDescent="0.25"/>
    <row r="2904" s="22" customFormat="1" x14ac:dyDescent="0.25"/>
    <row r="2905" s="22" customFormat="1" x14ac:dyDescent="0.25"/>
    <row r="2906" s="22" customFormat="1" x14ac:dyDescent="0.25"/>
    <row r="2907" s="22" customFormat="1" x14ac:dyDescent="0.25"/>
    <row r="2908" s="22" customFormat="1" x14ac:dyDescent="0.25"/>
    <row r="2909" s="22" customFormat="1" x14ac:dyDescent="0.25"/>
    <row r="2910" s="22" customFormat="1" x14ac:dyDescent="0.25"/>
    <row r="2911" s="22" customFormat="1" x14ac:dyDescent="0.25"/>
    <row r="2912" s="22" customFormat="1" x14ac:dyDescent="0.25"/>
    <row r="2913" s="22" customFormat="1" x14ac:dyDescent="0.25"/>
    <row r="2914" s="22" customFormat="1" x14ac:dyDescent="0.25"/>
    <row r="2915" s="22" customFormat="1" x14ac:dyDescent="0.25"/>
    <row r="2916" s="22" customFormat="1" x14ac:dyDescent="0.25"/>
    <row r="2917" s="22" customFormat="1" x14ac:dyDescent="0.25"/>
    <row r="2918" s="22" customFormat="1" x14ac:dyDescent="0.25"/>
    <row r="2919" s="22" customFormat="1" x14ac:dyDescent="0.25"/>
    <row r="2920" s="22" customFormat="1" x14ac:dyDescent="0.25"/>
    <row r="2921" s="22" customFormat="1" x14ac:dyDescent="0.25"/>
    <row r="2922" s="22" customFormat="1" x14ac:dyDescent="0.25"/>
    <row r="2923" s="22" customFormat="1" x14ac:dyDescent="0.25"/>
    <row r="2924" s="22" customFormat="1" x14ac:dyDescent="0.25"/>
    <row r="2925" s="22" customFormat="1" x14ac:dyDescent="0.25"/>
    <row r="2926" s="22" customFormat="1" x14ac:dyDescent="0.25"/>
    <row r="2927" s="22" customFormat="1" x14ac:dyDescent="0.25"/>
    <row r="2928" s="22" customFormat="1" x14ac:dyDescent="0.25"/>
    <row r="2929" s="22" customFormat="1" x14ac:dyDescent="0.25"/>
    <row r="2930" s="22" customFormat="1" x14ac:dyDescent="0.25"/>
    <row r="2931" s="22" customFormat="1" x14ac:dyDescent="0.25"/>
    <row r="2932" s="22" customFormat="1" x14ac:dyDescent="0.25"/>
    <row r="2933" s="22" customFormat="1" x14ac:dyDescent="0.25"/>
    <row r="2934" s="22" customFormat="1" x14ac:dyDescent="0.25"/>
    <row r="2935" s="22" customFormat="1" x14ac:dyDescent="0.25"/>
    <row r="2936" s="22" customFormat="1" x14ac:dyDescent="0.25"/>
    <row r="2937" s="22" customFormat="1" x14ac:dyDescent="0.25"/>
    <row r="2938" s="22" customFormat="1" x14ac:dyDescent="0.25"/>
    <row r="2939" s="22" customFormat="1" x14ac:dyDescent="0.25"/>
    <row r="2940" s="22" customFormat="1" x14ac:dyDescent="0.25"/>
    <row r="2941" s="22" customFormat="1" x14ac:dyDescent="0.25"/>
    <row r="2942" s="22" customFormat="1" x14ac:dyDescent="0.25"/>
    <row r="2943" s="22" customFormat="1" x14ac:dyDescent="0.25"/>
    <row r="2944" s="22" customFormat="1" x14ac:dyDescent="0.25"/>
    <row r="2945" s="22" customFormat="1" x14ac:dyDescent="0.25"/>
    <row r="2946" s="22" customFormat="1" x14ac:dyDescent="0.25"/>
    <row r="2947" s="22" customFormat="1" x14ac:dyDescent="0.25"/>
    <row r="2948" s="22" customFormat="1" x14ac:dyDescent="0.25"/>
    <row r="2949" s="22" customFormat="1" x14ac:dyDescent="0.25"/>
    <row r="2950" s="22" customFormat="1" x14ac:dyDescent="0.25"/>
    <row r="2951" s="22" customFormat="1" x14ac:dyDescent="0.25"/>
    <row r="2952" s="22" customFormat="1" x14ac:dyDescent="0.25"/>
    <row r="2953" s="22" customFormat="1" x14ac:dyDescent="0.25"/>
    <row r="2954" s="22" customFormat="1" x14ac:dyDescent="0.25"/>
    <row r="2955" s="22" customFormat="1" x14ac:dyDescent="0.25"/>
    <row r="2956" s="22" customFormat="1" x14ac:dyDescent="0.25"/>
    <row r="2957" s="22" customFormat="1" x14ac:dyDescent="0.25"/>
    <row r="2958" s="22" customFormat="1" x14ac:dyDescent="0.25"/>
    <row r="2959" s="22" customFormat="1" x14ac:dyDescent="0.25"/>
    <row r="2960" s="22" customFormat="1" x14ac:dyDescent="0.25"/>
    <row r="2961" s="22" customFormat="1" x14ac:dyDescent="0.25"/>
    <row r="2962" s="22" customFormat="1" x14ac:dyDescent="0.25"/>
    <row r="2963" s="22" customFormat="1" x14ac:dyDescent="0.25"/>
    <row r="2964" s="22" customFormat="1" x14ac:dyDescent="0.25"/>
    <row r="2965" s="22" customFormat="1" x14ac:dyDescent="0.25"/>
    <row r="2966" s="22" customFormat="1" x14ac:dyDescent="0.25"/>
    <row r="2967" s="22" customFormat="1" x14ac:dyDescent="0.25"/>
    <row r="2968" s="22" customFormat="1" x14ac:dyDescent="0.25"/>
    <row r="2969" s="22" customFormat="1" x14ac:dyDescent="0.25"/>
    <row r="2970" s="22" customFormat="1" x14ac:dyDescent="0.25"/>
    <row r="2971" s="22" customFormat="1" x14ac:dyDescent="0.25"/>
    <row r="2972" s="22" customFormat="1" x14ac:dyDescent="0.25"/>
    <row r="2973" s="22" customFormat="1" x14ac:dyDescent="0.25"/>
    <row r="2974" s="22" customFormat="1" x14ac:dyDescent="0.25"/>
    <row r="2975" s="22" customFormat="1" x14ac:dyDescent="0.25"/>
    <row r="2976" s="22" customFormat="1" x14ac:dyDescent="0.25"/>
    <row r="2977" s="22" customFormat="1" x14ac:dyDescent="0.25"/>
    <row r="2978" s="22" customFormat="1" x14ac:dyDescent="0.25"/>
    <row r="2979" s="22" customFormat="1" x14ac:dyDescent="0.25"/>
    <row r="2980" s="22" customFormat="1" x14ac:dyDescent="0.25"/>
    <row r="2981" s="22" customFormat="1" x14ac:dyDescent="0.25"/>
    <row r="2982" s="22" customFormat="1" x14ac:dyDescent="0.25"/>
    <row r="2983" s="22" customFormat="1" x14ac:dyDescent="0.25"/>
    <row r="2984" s="22" customFormat="1" x14ac:dyDescent="0.25"/>
    <row r="2985" s="22" customFormat="1" x14ac:dyDescent="0.25"/>
    <row r="2986" s="22" customFormat="1" x14ac:dyDescent="0.25"/>
    <row r="2987" s="22" customFormat="1" x14ac:dyDescent="0.25"/>
    <row r="2988" s="22" customFormat="1" x14ac:dyDescent="0.25"/>
    <row r="2989" s="22" customFormat="1" x14ac:dyDescent="0.25"/>
    <row r="2990" s="22" customFormat="1" x14ac:dyDescent="0.25"/>
    <row r="2991" s="22" customFormat="1" x14ac:dyDescent="0.25"/>
    <row r="2992" s="22" customFormat="1" x14ac:dyDescent="0.25"/>
    <row r="2993" s="22" customFormat="1" x14ac:dyDescent="0.25"/>
    <row r="2994" s="22" customFormat="1" x14ac:dyDescent="0.25"/>
    <row r="2995" s="22" customFormat="1" x14ac:dyDescent="0.25"/>
    <row r="2996" s="22" customFormat="1" x14ac:dyDescent="0.25"/>
    <row r="2997" s="22" customFormat="1" x14ac:dyDescent="0.25"/>
    <row r="2998" s="22" customFormat="1" x14ac:dyDescent="0.25"/>
    <row r="2999" s="22" customFormat="1" x14ac:dyDescent="0.25"/>
    <row r="3000" s="22" customFormat="1" x14ac:dyDescent="0.25"/>
    <row r="3001" s="22" customFormat="1" x14ac:dyDescent="0.25"/>
    <row r="3002" s="22" customFormat="1" x14ac:dyDescent="0.25"/>
    <row r="3003" s="22" customFormat="1" x14ac:dyDescent="0.25"/>
    <row r="3004" s="22" customFormat="1" x14ac:dyDescent="0.25"/>
    <row r="3005" s="22" customFormat="1" x14ac:dyDescent="0.25"/>
    <row r="3006" s="22" customFormat="1" x14ac:dyDescent="0.25"/>
    <row r="3007" s="22" customFormat="1" x14ac:dyDescent="0.25"/>
    <row r="3008" s="22" customFormat="1" x14ac:dyDescent="0.25"/>
    <row r="3009" s="22" customFormat="1" x14ac:dyDescent="0.25"/>
    <row r="3010" s="22" customFormat="1" x14ac:dyDescent="0.25"/>
    <row r="3011" s="22" customFormat="1" x14ac:dyDescent="0.25"/>
    <row r="3012" s="22" customFormat="1" x14ac:dyDescent="0.25"/>
    <row r="3013" s="22" customFormat="1" x14ac:dyDescent="0.25"/>
    <row r="3014" s="22" customFormat="1" x14ac:dyDescent="0.25"/>
    <row r="3015" s="22" customFormat="1" x14ac:dyDescent="0.25"/>
    <row r="3016" s="22" customFormat="1" x14ac:dyDescent="0.25"/>
    <row r="3017" s="22" customFormat="1" x14ac:dyDescent="0.25"/>
    <row r="3018" s="22" customFormat="1" x14ac:dyDescent="0.25"/>
    <row r="3019" s="22" customFormat="1" x14ac:dyDescent="0.25"/>
    <row r="3020" s="22" customFormat="1" x14ac:dyDescent="0.25"/>
    <row r="3021" s="22" customFormat="1" x14ac:dyDescent="0.25"/>
    <row r="3022" s="22" customFormat="1" x14ac:dyDescent="0.25"/>
    <row r="3023" s="22" customFormat="1" x14ac:dyDescent="0.25"/>
    <row r="3024" s="22" customFormat="1" x14ac:dyDescent="0.25"/>
    <row r="3025" s="22" customFormat="1" x14ac:dyDescent="0.25"/>
    <row r="3026" s="22" customFormat="1" x14ac:dyDescent="0.25"/>
    <row r="3027" s="22" customFormat="1" x14ac:dyDescent="0.25"/>
    <row r="3028" s="22" customFormat="1" x14ac:dyDescent="0.25"/>
    <row r="3029" s="22" customFormat="1" x14ac:dyDescent="0.25"/>
    <row r="3030" s="22" customFormat="1" x14ac:dyDescent="0.25"/>
    <row r="3031" s="22" customFormat="1" x14ac:dyDescent="0.25"/>
    <row r="3032" s="22" customFormat="1" x14ac:dyDescent="0.25"/>
    <row r="3033" s="22" customFormat="1" x14ac:dyDescent="0.25"/>
    <row r="3034" s="22" customFormat="1" x14ac:dyDescent="0.25"/>
    <row r="3035" s="22" customFormat="1" x14ac:dyDescent="0.25"/>
    <row r="3036" s="22" customFormat="1" x14ac:dyDescent="0.25"/>
    <row r="3037" s="22" customFormat="1" x14ac:dyDescent="0.25"/>
    <row r="3038" s="22" customFormat="1" x14ac:dyDescent="0.25"/>
    <row r="3039" s="22" customFormat="1" x14ac:dyDescent="0.25"/>
    <row r="3040" s="22" customFormat="1" x14ac:dyDescent="0.25"/>
    <row r="3041" s="22" customFormat="1" x14ac:dyDescent="0.25"/>
    <row r="3042" s="22" customFormat="1" x14ac:dyDescent="0.25"/>
    <row r="3043" s="22" customFormat="1" x14ac:dyDescent="0.25"/>
    <row r="3044" s="22" customFormat="1" x14ac:dyDescent="0.25"/>
    <row r="3045" s="22" customFormat="1" x14ac:dyDescent="0.25"/>
    <row r="3046" s="22" customFormat="1" x14ac:dyDescent="0.25"/>
    <row r="3047" s="22" customFormat="1" x14ac:dyDescent="0.25"/>
    <row r="3048" s="22" customFormat="1" x14ac:dyDescent="0.25"/>
    <row r="3049" s="22" customFormat="1" x14ac:dyDescent="0.25"/>
    <row r="3050" s="22" customFormat="1" x14ac:dyDescent="0.25"/>
    <row r="3051" s="22" customFormat="1" x14ac:dyDescent="0.25"/>
    <row r="3052" s="22" customFormat="1" x14ac:dyDescent="0.25"/>
    <row r="3053" s="22" customFormat="1" x14ac:dyDescent="0.25"/>
    <row r="3054" s="22" customFormat="1" x14ac:dyDescent="0.25"/>
    <row r="3055" s="22" customFormat="1" x14ac:dyDescent="0.25"/>
    <row r="3056" s="22" customFormat="1" x14ac:dyDescent="0.25"/>
    <row r="3057" s="22" customFormat="1" x14ac:dyDescent="0.25"/>
    <row r="3058" s="22" customFormat="1" x14ac:dyDescent="0.25"/>
    <row r="3059" s="22" customFormat="1" x14ac:dyDescent="0.25"/>
    <row r="3060" s="22" customFormat="1" x14ac:dyDescent="0.25"/>
    <row r="3061" s="22" customFormat="1" x14ac:dyDescent="0.25"/>
    <row r="3062" s="22" customFormat="1" x14ac:dyDescent="0.25"/>
    <row r="3063" s="22" customFormat="1" x14ac:dyDescent="0.25"/>
    <row r="3064" s="22" customFormat="1" x14ac:dyDescent="0.25"/>
    <row r="3065" s="22" customFormat="1" x14ac:dyDescent="0.25"/>
    <row r="3066" s="22" customFormat="1" x14ac:dyDescent="0.25"/>
    <row r="3067" s="22" customFormat="1" x14ac:dyDescent="0.25"/>
    <row r="3068" s="22" customFormat="1" x14ac:dyDescent="0.25"/>
    <row r="3069" s="22" customFormat="1" x14ac:dyDescent="0.25"/>
    <row r="3070" s="22" customFormat="1" x14ac:dyDescent="0.25"/>
    <row r="3071" s="22" customFormat="1" x14ac:dyDescent="0.25"/>
    <row r="3072" s="22" customFormat="1" x14ac:dyDescent="0.25"/>
    <row r="3073" s="22" customFormat="1" x14ac:dyDescent="0.25"/>
    <row r="3074" s="22" customFormat="1" x14ac:dyDescent="0.25"/>
    <row r="3075" s="22" customFormat="1" x14ac:dyDescent="0.25"/>
    <row r="3076" s="22" customFormat="1" x14ac:dyDescent="0.25"/>
    <row r="3077" s="22" customFormat="1" x14ac:dyDescent="0.25"/>
    <row r="3078" s="22" customFormat="1" x14ac:dyDescent="0.25"/>
    <row r="3079" s="22" customFormat="1" x14ac:dyDescent="0.25"/>
    <row r="3080" s="22" customFormat="1" x14ac:dyDescent="0.25"/>
    <row r="3081" s="22" customFormat="1" x14ac:dyDescent="0.25"/>
    <row r="3082" s="22" customFormat="1" x14ac:dyDescent="0.25"/>
    <row r="3083" s="22" customFormat="1" x14ac:dyDescent="0.25"/>
    <row r="3084" s="22" customFormat="1" x14ac:dyDescent="0.25"/>
    <row r="3085" s="22" customFormat="1" x14ac:dyDescent="0.25"/>
    <row r="3086" s="22" customFormat="1" x14ac:dyDescent="0.25"/>
    <row r="3087" s="22" customFormat="1" x14ac:dyDescent="0.25"/>
    <row r="3088" s="22" customFormat="1" x14ac:dyDescent="0.25"/>
    <row r="3089" s="22" customFormat="1" x14ac:dyDescent="0.25"/>
    <row r="3090" s="22" customFormat="1" x14ac:dyDescent="0.25"/>
    <row r="3091" s="22" customFormat="1" x14ac:dyDescent="0.25"/>
    <row r="3092" s="22" customFormat="1" x14ac:dyDescent="0.25"/>
    <row r="3093" s="22" customFormat="1" x14ac:dyDescent="0.25"/>
    <row r="3094" s="22" customFormat="1" x14ac:dyDescent="0.25"/>
    <row r="3095" s="22" customFormat="1" x14ac:dyDescent="0.25"/>
    <row r="3096" s="22" customFormat="1" x14ac:dyDescent="0.25"/>
    <row r="3097" s="22" customFormat="1" x14ac:dyDescent="0.25"/>
    <row r="3098" s="22" customFormat="1" x14ac:dyDescent="0.25"/>
    <row r="3099" s="22" customFormat="1" x14ac:dyDescent="0.25"/>
    <row r="3100" s="22" customFormat="1" x14ac:dyDescent="0.25"/>
    <row r="3101" s="22" customFormat="1" x14ac:dyDescent="0.25"/>
    <row r="3102" s="22" customFormat="1" x14ac:dyDescent="0.25"/>
    <row r="3103" s="22" customFormat="1" x14ac:dyDescent="0.25"/>
    <row r="3104" s="22" customFormat="1" x14ac:dyDescent="0.25"/>
    <row r="3105" s="22" customFormat="1" x14ac:dyDescent="0.25"/>
    <row r="3106" s="22" customFormat="1" x14ac:dyDescent="0.25"/>
    <row r="3107" s="22" customFormat="1" x14ac:dyDescent="0.25"/>
    <row r="3108" s="22" customFormat="1" x14ac:dyDescent="0.25"/>
    <row r="3109" s="22" customFormat="1" x14ac:dyDescent="0.25"/>
    <row r="3110" s="22" customFormat="1" x14ac:dyDescent="0.25"/>
    <row r="3111" s="22" customFormat="1" x14ac:dyDescent="0.25"/>
    <row r="3112" s="22" customFormat="1" x14ac:dyDescent="0.25"/>
    <row r="3113" s="22" customFormat="1" x14ac:dyDescent="0.25"/>
    <row r="3114" s="22" customFormat="1" x14ac:dyDescent="0.25"/>
    <row r="3115" s="22" customFormat="1" x14ac:dyDescent="0.25"/>
    <row r="3116" s="22" customFormat="1" x14ac:dyDescent="0.25"/>
    <row r="3117" s="22" customFormat="1" x14ac:dyDescent="0.25"/>
    <row r="3118" s="22" customFormat="1" x14ac:dyDescent="0.25"/>
    <row r="3119" s="22" customFormat="1" x14ac:dyDescent="0.25"/>
    <row r="3120" s="22" customFormat="1" x14ac:dyDescent="0.25"/>
    <row r="3121" s="22" customFormat="1" x14ac:dyDescent="0.25"/>
    <row r="3122" s="22" customFormat="1" x14ac:dyDescent="0.25"/>
    <row r="3123" s="22" customFormat="1" x14ac:dyDescent="0.25"/>
    <row r="3124" s="22" customFormat="1" x14ac:dyDescent="0.25"/>
    <row r="3125" s="22" customFormat="1" x14ac:dyDescent="0.25"/>
    <row r="3126" s="22" customFormat="1" x14ac:dyDescent="0.25"/>
    <row r="3127" s="22" customFormat="1" x14ac:dyDescent="0.25"/>
    <row r="3128" s="22" customFormat="1" x14ac:dyDescent="0.25"/>
    <row r="3129" s="22" customFormat="1" x14ac:dyDescent="0.25"/>
    <row r="3130" s="22" customFormat="1" x14ac:dyDescent="0.25"/>
    <row r="3131" s="22" customFormat="1" x14ac:dyDescent="0.25"/>
    <row r="3132" s="22" customFormat="1" x14ac:dyDescent="0.25"/>
    <row r="3133" s="22" customFormat="1" x14ac:dyDescent="0.25"/>
    <row r="3134" s="22" customFormat="1" x14ac:dyDescent="0.25"/>
    <row r="3135" s="22" customFormat="1" x14ac:dyDescent="0.25"/>
    <row r="3136" s="22" customFormat="1" x14ac:dyDescent="0.25"/>
    <row r="3137" s="22" customFormat="1" x14ac:dyDescent="0.25"/>
    <row r="3138" s="22" customFormat="1" x14ac:dyDescent="0.25"/>
    <row r="3139" s="22" customFormat="1" x14ac:dyDescent="0.25"/>
    <row r="3140" s="22" customFormat="1" x14ac:dyDescent="0.25"/>
    <row r="3141" s="22" customFormat="1" x14ac:dyDescent="0.25"/>
    <row r="3142" s="22" customFormat="1" x14ac:dyDescent="0.25"/>
    <row r="3143" s="22" customFormat="1" x14ac:dyDescent="0.25"/>
    <row r="3144" s="22" customFormat="1" x14ac:dyDescent="0.25"/>
    <row r="3145" s="22" customFormat="1" x14ac:dyDescent="0.25"/>
    <row r="3146" s="22" customFormat="1" x14ac:dyDescent="0.25"/>
    <row r="3147" s="22" customFormat="1" x14ac:dyDescent="0.25"/>
    <row r="3148" s="22" customFormat="1" x14ac:dyDescent="0.25"/>
    <row r="3149" s="22" customFormat="1" x14ac:dyDescent="0.25"/>
    <row r="3150" s="22" customFormat="1" x14ac:dyDescent="0.25"/>
    <row r="3151" s="22" customFormat="1" x14ac:dyDescent="0.25"/>
    <row r="3152" s="22" customFormat="1" x14ac:dyDescent="0.25"/>
    <row r="3153" s="22" customFormat="1" x14ac:dyDescent="0.25"/>
    <row r="3154" s="22" customFormat="1" x14ac:dyDescent="0.25"/>
    <row r="3155" s="22" customFormat="1" x14ac:dyDescent="0.25"/>
    <row r="3156" s="22" customFormat="1" x14ac:dyDescent="0.25"/>
    <row r="3157" s="22" customFormat="1" x14ac:dyDescent="0.25"/>
    <row r="3158" s="22" customFormat="1" x14ac:dyDescent="0.25"/>
    <row r="3159" s="22" customFormat="1" x14ac:dyDescent="0.25"/>
    <row r="3160" s="22" customFormat="1" x14ac:dyDescent="0.25"/>
    <row r="3161" s="22" customFormat="1" x14ac:dyDescent="0.25"/>
    <row r="3162" s="22" customFormat="1" x14ac:dyDescent="0.25"/>
    <row r="3163" s="22" customFormat="1" x14ac:dyDescent="0.25"/>
    <row r="3164" s="22" customFormat="1" x14ac:dyDescent="0.25"/>
    <row r="3165" s="22" customFormat="1" x14ac:dyDescent="0.25"/>
    <row r="3166" s="22" customFormat="1" x14ac:dyDescent="0.25"/>
    <row r="3167" s="22" customFormat="1" x14ac:dyDescent="0.25"/>
    <row r="3168" s="22" customFormat="1" x14ac:dyDescent="0.25"/>
    <row r="3169" s="22" customFormat="1" x14ac:dyDescent="0.25"/>
    <row r="3170" s="22" customFormat="1" x14ac:dyDescent="0.25"/>
    <row r="3171" s="22" customFormat="1" x14ac:dyDescent="0.25"/>
    <row r="3172" s="22" customFormat="1" x14ac:dyDescent="0.25"/>
    <row r="3173" s="22" customFormat="1" x14ac:dyDescent="0.25"/>
    <row r="3174" s="22" customFormat="1" x14ac:dyDescent="0.25"/>
    <row r="3175" s="22" customFormat="1" x14ac:dyDescent="0.25"/>
    <row r="3176" s="22" customFormat="1" x14ac:dyDescent="0.25"/>
    <row r="3177" s="22" customFormat="1" x14ac:dyDescent="0.25"/>
    <row r="3178" s="22" customFormat="1" x14ac:dyDescent="0.25"/>
    <row r="3179" s="22" customFormat="1" x14ac:dyDescent="0.25"/>
    <row r="3180" s="22" customFormat="1" x14ac:dyDescent="0.25"/>
    <row r="3181" s="22" customFormat="1" x14ac:dyDescent="0.25"/>
    <row r="3182" s="22" customFormat="1" x14ac:dyDescent="0.25"/>
    <row r="3183" s="22" customFormat="1" x14ac:dyDescent="0.25"/>
    <row r="3184" s="22" customFormat="1" x14ac:dyDescent="0.25"/>
    <row r="3185" s="22" customFormat="1" x14ac:dyDescent="0.25"/>
    <row r="3186" s="22" customFormat="1" x14ac:dyDescent="0.25"/>
    <row r="3187" s="22" customFormat="1" x14ac:dyDescent="0.25"/>
    <row r="3188" s="22" customFormat="1" x14ac:dyDescent="0.25"/>
    <row r="3189" s="22" customFormat="1" x14ac:dyDescent="0.25"/>
    <row r="3190" s="22" customFormat="1" x14ac:dyDescent="0.25"/>
    <row r="3191" s="22" customFormat="1" x14ac:dyDescent="0.25"/>
    <row r="3192" s="22" customFormat="1" x14ac:dyDescent="0.25"/>
    <row r="3193" s="22" customFormat="1" x14ac:dyDescent="0.25"/>
    <row r="3194" s="22" customFormat="1" x14ac:dyDescent="0.25"/>
    <row r="3195" s="22" customFormat="1" x14ac:dyDescent="0.25"/>
    <row r="3196" s="22" customFormat="1" x14ac:dyDescent="0.25"/>
    <row r="3197" s="22" customFormat="1" x14ac:dyDescent="0.25"/>
    <row r="3198" s="22" customFormat="1" x14ac:dyDescent="0.25"/>
    <row r="3199" s="22" customFormat="1" x14ac:dyDescent="0.25"/>
    <row r="3200" s="22" customFormat="1" x14ac:dyDescent="0.25"/>
    <row r="3201" s="22" customFormat="1" x14ac:dyDescent="0.25"/>
    <row r="3202" s="22" customFormat="1" x14ac:dyDescent="0.25"/>
    <row r="3203" s="22" customFormat="1" x14ac:dyDescent="0.25"/>
    <row r="3204" s="22" customFormat="1" x14ac:dyDescent="0.25"/>
    <row r="3205" s="22" customFormat="1" x14ac:dyDescent="0.25"/>
    <row r="3206" s="22" customFormat="1" x14ac:dyDescent="0.25"/>
    <row r="3207" s="22" customFormat="1" x14ac:dyDescent="0.25"/>
    <row r="3208" s="22" customFormat="1" x14ac:dyDescent="0.25"/>
    <row r="3209" s="22" customFormat="1" x14ac:dyDescent="0.25"/>
    <row r="3210" s="22" customFormat="1" x14ac:dyDescent="0.25"/>
    <row r="3211" s="22" customFormat="1" x14ac:dyDescent="0.25"/>
    <row r="3212" s="22" customFormat="1" x14ac:dyDescent="0.25"/>
    <row r="3213" s="22" customFormat="1" x14ac:dyDescent="0.25"/>
    <row r="3214" s="22" customFormat="1" x14ac:dyDescent="0.25"/>
    <row r="3215" s="22" customFormat="1" x14ac:dyDescent="0.25"/>
    <row r="3216" s="22" customFormat="1" x14ac:dyDescent="0.25"/>
    <row r="3217" s="22" customFormat="1" x14ac:dyDescent="0.25"/>
    <row r="3218" s="22" customFormat="1" x14ac:dyDescent="0.25"/>
    <row r="3219" s="22" customFormat="1" x14ac:dyDescent="0.25"/>
    <row r="3220" s="22" customFormat="1" x14ac:dyDescent="0.25"/>
    <row r="3221" s="22" customFormat="1" x14ac:dyDescent="0.25"/>
    <row r="3222" s="22" customFormat="1" x14ac:dyDescent="0.25"/>
    <row r="3223" s="22" customFormat="1" x14ac:dyDescent="0.25"/>
    <row r="3224" s="22" customFormat="1" x14ac:dyDescent="0.25"/>
    <row r="3225" s="22" customFormat="1" x14ac:dyDescent="0.25"/>
    <row r="3226" s="22" customFormat="1" x14ac:dyDescent="0.25"/>
    <row r="3227" s="22" customFormat="1" x14ac:dyDescent="0.25"/>
    <row r="3228" s="22" customFormat="1" x14ac:dyDescent="0.25"/>
    <row r="3229" s="22" customFormat="1" x14ac:dyDescent="0.25"/>
    <row r="3230" s="22" customFormat="1" x14ac:dyDescent="0.25"/>
    <row r="3231" s="22" customFormat="1" x14ac:dyDescent="0.25"/>
    <row r="3232" s="22" customFormat="1" x14ac:dyDescent="0.25"/>
    <row r="3233" s="22" customFormat="1" x14ac:dyDescent="0.25"/>
    <row r="3234" s="22" customFormat="1" x14ac:dyDescent="0.25"/>
    <row r="3235" s="22" customFormat="1" x14ac:dyDescent="0.25"/>
    <row r="3236" s="22" customFormat="1" x14ac:dyDescent="0.25"/>
    <row r="3237" s="22" customFormat="1" x14ac:dyDescent="0.25"/>
    <row r="3238" s="22" customFormat="1" x14ac:dyDescent="0.25"/>
    <row r="3239" s="22" customFormat="1" x14ac:dyDescent="0.25"/>
    <row r="3240" s="22" customFormat="1" x14ac:dyDescent="0.25"/>
    <row r="3241" s="22" customFormat="1" x14ac:dyDescent="0.25"/>
    <row r="3242" s="22" customFormat="1" x14ac:dyDescent="0.25"/>
    <row r="3243" s="22" customFormat="1" x14ac:dyDescent="0.25"/>
    <row r="3244" s="22" customFormat="1" x14ac:dyDescent="0.25"/>
    <row r="3245" s="22" customFormat="1" x14ac:dyDescent="0.25"/>
    <row r="3246" s="22" customFormat="1" x14ac:dyDescent="0.25"/>
    <row r="3247" s="22" customFormat="1" x14ac:dyDescent="0.25"/>
    <row r="3248" s="22" customFormat="1" x14ac:dyDescent="0.25"/>
    <row r="3249" s="22" customFormat="1" x14ac:dyDescent="0.25"/>
    <row r="3250" s="22" customFormat="1" x14ac:dyDescent="0.25"/>
    <row r="3251" s="22" customFormat="1" x14ac:dyDescent="0.25"/>
    <row r="3252" s="22" customFormat="1" x14ac:dyDescent="0.25"/>
    <row r="3253" s="22" customFormat="1" x14ac:dyDescent="0.25"/>
    <row r="3254" s="22" customFormat="1" x14ac:dyDescent="0.25"/>
    <row r="3255" s="22" customFormat="1" x14ac:dyDescent="0.25"/>
    <row r="3256" s="22" customFormat="1" x14ac:dyDescent="0.25"/>
    <row r="3257" s="22" customFormat="1" x14ac:dyDescent="0.25"/>
    <row r="3258" s="22" customFormat="1" x14ac:dyDescent="0.25"/>
    <row r="3259" s="22" customFormat="1" x14ac:dyDescent="0.25"/>
    <row r="3260" s="22" customFormat="1" x14ac:dyDescent="0.25"/>
    <row r="3261" s="22" customFormat="1" x14ac:dyDescent="0.25"/>
    <row r="3262" s="22" customFormat="1" x14ac:dyDescent="0.25"/>
    <row r="3263" s="22" customFormat="1" x14ac:dyDescent="0.25"/>
    <row r="3264" s="22" customFormat="1" x14ac:dyDescent="0.25"/>
    <row r="3265" s="22" customFormat="1" x14ac:dyDescent="0.25"/>
    <row r="3266" s="22" customFormat="1" x14ac:dyDescent="0.25"/>
    <row r="3267" s="22" customFormat="1" x14ac:dyDescent="0.25"/>
    <row r="3268" s="22" customFormat="1" x14ac:dyDescent="0.25"/>
    <row r="3269" s="22" customFormat="1" x14ac:dyDescent="0.25"/>
    <row r="3270" s="22" customFormat="1" x14ac:dyDescent="0.25"/>
    <row r="3271" s="22" customFormat="1" x14ac:dyDescent="0.25"/>
    <row r="3272" s="22" customFormat="1" x14ac:dyDescent="0.25"/>
    <row r="3273" s="22" customFormat="1" x14ac:dyDescent="0.25"/>
    <row r="3274" s="22" customFormat="1" x14ac:dyDescent="0.25"/>
    <row r="3275" s="22" customFormat="1" x14ac:dyDescent="0.25"/>
    <row r="3276" s="22" customFormat="1" x14ac:dyDescent="0.25"/>
    <row r="3277" s="22" customFormat="1" x14ac:dyDescent="0.25"/>
    <row r="3278" s="22" customFormat="1" x14ac:dyDescent="0.25"/>
    <row r="3279" s="22" customFormat="1" x14ac:dyDescent="0.25"/>
    <row r="3280" s="22" customFormat="1" x14ac:dyDescent="0.25"/>
    <row r="3281" s="22" customFormat="1" x14ac:dyDescent="0.25"/>
    <row r="3282" s="22" customFormat="1" x14ac:dyDescent="0.25"/>
    <row r="3283" s="22" customFormat="1" x14ac:dyDescent="0.25"/>
    <row r="3284" s="22" customFormat="1" x14ac:dyDescent="0.25"/>
    <row r="3285" s="22" customFormat="1" x14ac:dyDescent="0.25"/>
    <row r="3286" s="22" customFormat="1" x14ac:dyDescent="0.25"/>
    <row r="3287" s="22" customFormat="1" x14ac:dyDescent="0.25"/>
    <row r="3288" s="22" customFormat="1" x14ac:dyDescent="0.25"/>
    <row r="3289" s="22" customFormat="1" x14ac:dyDescent="0.25"/>
    <row r="3290" s="22" customFormat="1" x14ac:dyDescent="0.25"/>
    <row r="3291" s="22" customFormat="1" x14ac:dyDescent="0.25"/>
    <row r="3292" s="22" customFormat="1" x14ac:dyDescent="0.25"/>
    <row r="3293" s="22" customFormat="1" x14ac:dyDescent="0.25"/>
    <row r="3294" s="22" customFormat="1" x14ac:dyDescent="0.25"/>
    <row r="3295" s="22" customFormat="1" x14ac:dyDescent="0.25"/>
    <row r="3296" s="22" customFormat="1" x14ac:dyDescent="0.25"/>
    <row r="3297" s="22" customFormat="1" x14ac:dyDescent="0.25"/>
    <row r="3298" s="22" customFormat="1" x14ac:dyDescent="0.25"/>
    <row r="3299" s="22" customFormat="1" x14ac:dyDescent="0.25"/>
    <row r="3300" s="22" customFormat="1" x14ac:dyDescent="0.25"/>
    <row r="3301" s="22" customFormat="1" x14ac:dyDescent="0.25"/>
    <row r="3302" s="22" customFormat="1" x14ac:dyDescent="0.25"/>
    <row r="3303" s="22" customFormat="1" x14ac:dyDescent="0.25"/>
    <row r="3304" s="22" customFormat="1" x14ac:dyDescent="0.25"/>
    <row r="3305" s="22" customFormat="1" x14ac:dyDescent="0.25"/>
    <row r="3306" s="22" customFormat="1" x14ac:dyDescent="0.25"/>
    <row r="3307" s="22" customFormat="1" x14ac:dyDescent="0.25"/>
    <row r="3308" s="22" customFormat="1" x14ac:dyDescent="0.25"/>
    <row r="3309" s="22" customFormat="1" x14ac:dyDescent="0.25"/>
    <row r="3310" s="22" customFormat="1" x14ac:dyDescent="0.25"/>
    <row r="3311" s="22" customFormat="1" x14ac:dyDescent="0.25"/>
    <row r="3312" s="22" customFormat="1" x14ac:dyDescent="0.25"/>
    <row r="3313" s="22" customFormat="1" x14ac:dyDescent="0.25"/>
    <row r="3314" s="22" customFormat="1" x14ac:dyDescent="0.25"/>
    <row r="3315" s="22" customFormat="1" x14ac:dyDescent="0.25"/>
    <row r="3316" s="22" customFormat="1" x14ac:dyDescent="0.25"/>
    <row r="3317" s="22" customFormat="1" x14ac:dyDescent="0.25"/>
    <row r="3318" s="22" customFormat="1" x14ac:dyDescent="0.25"/>
    <row r="3319" s="22" customFormat="1" x14ac:dyDescent="0.25"/>
    <row r="3320" s="22" customFormat="1" x14ac:dyDescent="0.25"/>
    <row r="3321" s="22" customFormat="1" x14ac:dyDescent="0.25"/>
    <row r="3322" s="22" customFormat="1" x14ac:dyDescent="0.25"/>
    <row r="3323" s="22" customFormat="1" x14ac:dyDescent="0.25"/>
    <row r="3324" s="22" customFormat="1" x14ac:dyDescent="0.25"/>
    <row r="3325" s="22" customFormat="1" x14ac:dyDescent="0.25"/>
    <row r="3326" s="22" customFormat="1" x14ac:dyDescent="0.25"/>
    <row r="3327" s="22" customFormat="1" x14ac:dyDescent="0.25"/>
    <row r="3328" s="22" customFormat="1" x14ac:dyDescent="0.25"/>
    <row r="3329" s="22" customFormat="1" x14ac:dyDescent="0.25"/>
    <row r="3330" s="22" customFormat="1" x14ac:dyDescent="0.25"/>
    <row r="3331" s="22" customFormat="1" x14ac:dyDescent="0.25"/>
    <row r="3332" s="22" customFormat="1" x14ac:dyDescent="0.25"/>
    <row r="3333" s="22" customFormat="1" x14ac:dyDescent="0.25"/>
    <row r="3334" s="22" customFormat="1" x14ac:dyDescent="0.25"/>
    <row r="3335" s="22" customFormat="1" x14ac:dyDescent="0.25"/>
    <row r="3336" s="22" customFormat="1" x14ac:dyDescent="0.25"/>
    <row r="3337" s="22" customFormat="1" x14ac:dyDescent="0.25"/>
    <row r="3338" s="22" customFormat="1" x14ac:dyDescent="0.25"/>
    <row r="3339" s="22" customFormat="1" x14ac:dyDescent="0.25"/>
    <row r="3340" s="22" customFormat="1" x14ac:dyDescent="0.25"/>
    <row r="3341" s="22" customFormat="1" x14ac:dyDescent="0.25"/>
    <row r="3342" s="22" customFormat="1" x14ac:dyDescent="0.25"/>
    <row r="3343" s="22" customFormat="1" x14ac:dyDescent="0.25"/>
    <row r="3344" s="22" customFormat="1" x14ac:dyDescent="0.25"/>
    <row r="3345" s="22" customFormat="1" x14ac:dyDescent="0.25"/>
    <row r="3346" s="22" customFormat="1" x14ac:dyDescent="0.25"/>
    <row r="3347" s="22" customFormat="1" x14ac:dyDescent="0.25"/>
    <row r="3348" s="22" customFormat="1" x14ac:dyDescent="0.25"/>
    <row r="3349" s="22" customFormat="1" x14ac:dyDescent="0.25"/>
    <row r="3350" s="22" customFormat="1" x14ac:dyDescent="0.25"/>
    <row r="3351" s="22" customFormat="1" x14ac:dyDescent="0.25"/>
    <row r="3352" s="22" customFormat="1" x14ac:dyDescent="0.25"/>
    <row r="3353" s="22" customFormat="1" x14ac:dyDescent="0.25"/>
    <row r="3354" s="22" customFormat="1" x14ac:dyDescent="0.25"/>
    <row r="3355" s="22" customFormat="1" x14ac:dyDescent="0.25"/>
    <row r="3356" s="22" customFormat="1" x14ac:dyDescent="0.25"/>
    <row r="3357" s="22" customFormat="1" x14ac:dyDescent="0.25"/>
    <row r="3358" s="22" customFormat="1" x14ac:dyDescent="0.25"/>
    <row r="3359" s="22" customFormat="1" x14ac:dyDescent="0.25"/>
    <row r="3360" s="22" customFormat="1" x14ac:dyDescent="0.25"/>
    <row r="3361" s="22" customFormat="1" x14ac:dyDescent="0.25"/>
    <row r="3362" s="22" customFormat="1" x14ac:dyDescent="0.25"/>
    <row r="3363" s="22" customFormat="1" x14ac:dyDescent="0.25"/>
    <row r="3364" s="22" customFormat="1" x14ac:dyDescent="0.25"/>
    <row r="3365" s="22" customFormat="1" x14ac:dyDescent="0.25"/>
    <row r="3366" s="22" customFormat="1" x14ac:dyDescent="0.25"/>
    <row r="3367" s="22" customFormat="1" x14ac:dyDescent="0.25"/>
    <row r="3368" s="22" customFormat="1" x14ac:dyDescent="0.25"/>
    <row r="3369" s="22" customFormat="1" x14ac:dyDescent="0.25"/>
    <row r="3370" s="22" customFormat="1" x14ac:dyDescent="0.25"/>
    <row r="3371" s="22" customFormat="1" x14ac:dyDescent="0.25"/>
    <row r="3372" s="22" customFormat="1" x14ac:dyDescent="0.25"/>
    <row r="3373" s="22" customFormat="1" x14ac:dyDescent="0.25"/>
    <row r="3374" s="22" customFormat="1" x14ac:dyDescent="0.25"/>
    <row r="3375" s="22" customFormat="1" x14ac:dyDescent="0.25"/>
    <row r="3376" s="22" customFormat="1" x14ac:dyDescent="0.25"/>
    <row r="3377" s="22" customFormat="1" x14ac:dyDescent="0.25"/>
    <row r="3378" s="22" customFormat="1" x14ac:dyDescent="0.25"/>
    <row r="3379" s="22" customFormat="1" x14ac:dyDescent="0.25"/>
    <row r="3380" s="22" customFormat="1" x14ac:dyDescent="0.25"/>
    <row r="3381" s="22" customFormat="1" x14ac:dyDescent="0.25"/>
    <row r="3382" s="22" customFormat="1" x14ac:dyDescent="0.25"/>
    <row r="3383" s="22" customFormat="1" x14ac:dyDescent="0.25"/>
    <row r="3384" s="22" customFormat="1" x14ac:dyDescent="0.25"/>
    <row r="3385" s="22" customFormat="1" x14ac:dyDescent="0.25"/>
    <row r="3386" s="22" customFormat="1" x14ac:dyDescent="0.25"/>
    <row r="3387" s="22" customFormat="1" x14ac:dyDescent="0.25"/>
    <row r="3388" s="22" customFormat="1" x14ac:dyDescent="0.25"/>
    <row r="3389" s="22" customFormat="1" x14ac:dyDescent="0.25"/>
    <row r="3390" s="22" customFormat="1" x14ac:dyDescent="0.25"/>
    <row r="3391" s="22" customFormat="1" x14ac:dyDescent="0.25"/>
    <row r="3392" s="22" customFormat="1" x14ac:dyDescent="0.25"/>
    <row r="3393" s="22" customFormat="1" x14ac:dyDescent="0.25"/>
    <row r="3394" s="22" customFormat="1" x14ac:dyDescent="0.25"/>
    <row r="3395" s="22" customFormat="1" x14ac:dyDescent="0.25"/>
    <row r="3396" s="22" customFormat="1" x14ac:dyDescent="0.25"/>
    <row r="3397" s="22" customFormat="1" x14ac:dyDescent="0.25"/>
    <row r="3398" s="22" customFormat="1" x14ac:dyDescent="0.25"/>
    <row r="3399" s="22" customFormat="1" x14ac:dyDescent="0.25"/>
    <row r="3400" s="22" customFormat="1" x14ac:dyDescent="0.25"/>
    <row r="3401" s="22" customFormat="1" x14ac:dyDescent="0.25"/>
    <row r="3402" s="22" customFormat="1" x14ac:dyDescent="0.25"/>
    <row r="3403" s="22" customFormat="1" x14ac:dyDescent="0.25"/>
    <row r="3404" s="22" customFormat="1" x14ac:dyDescent="0.25"/>
    <row r="3405" s="22" customFormat="1" x14ac:dyDescent="0.25"/>
    <row r="3406" s="22" customFormat="1" x14ac:dyDescent="0.25"/>
    <row r="3407" s="22" customFormat="1" x14ac:dyDescent="0.25"/>
    <row r="3408" s="22" customFormat="1" x14ac:dyDescent="0.25"/>
    <row r="3409" s="22" customFormat="1" x14ac:dyDescent="0.25"/>
    <row r="3410" s="22" customFormat="1" x14ac:dyDescent="0.25"/>
    <row r="3411" s="22" customFormat="1" x14ac:dyDescent="0.25"/>
    <row r="3412" s="22" customFormat="1" x14ac:dyDescent="0.25"/>
    <row r="3413" s="22" customFormat="1" x14ac:dyDescent="0.25"/>
    <row r="3414" s="22" customFormat="1" x14ac:dyDescent="0.25"/>
    <row r="3415" s="22" customFormat="1" x14ac:dyDescent="0.25"/>
    <row r="3416" s="22" customFormat="1" x14ac:dyDescent="0.25"/>
    <row r="3417" s="22" customFormat="1" x14ac:dyDescent="0.25"/>
    <row r="3418" s="22" customFormat="1" x14ac:dyDescent="0.25"/>
    <row r="3419" s="22" customFormat="1" x14ac:dyDescent="0.25"/>
    <row r="3420" s="22" customFormat="1" x14ac:dyDescent="0.25"/>
    <row r="3421" s="22" customFormat="1" x14ac:dyDescent="0.25"/>
    <row r="3422" s="22" customFormat="1" x14ac:dyDescent="0.25"/>
    <row r="3423" s="22" customFormat="1" x14ac:dyDescent="0.25"/>
    <row r="3424" s="22" customFormat="1" x14ac:dyDescent="0.25"/>
    <row r="3425" s="22" customFormat="1" x14ac:dyDescent="0.25"/>
    <row r="3426" s="22" customFormat="1" x14ac:dyDescent="0.25"/>
    <row r="3427" s="22" customFormat="1" x14ac:dyDescent="0.25"/>
    <row r="3428" s="22" customFormat="1" x14ac:dyDescent="0.25"/>
    <row r="3429" s="22" customFormat="1" x14ac:dyDescent="0.25"/>
    <row r="3430" s="22" customFormat="1" x14ac:dyDescent="0.25"/>
    <row r="3431" s="22" customFormat="1" x14ac:dyDescent="0.25"/>
    <row r="3432" s="22" customFormat="1" x14ac:dyDescent="0.25"/>
    <row r="3433" s="22" customFormat="1" x14ac:dyDescent="0.25"/>
    <row r="3434" s="22" customFormat="1" x14ac:dyDescent="0.25"/>
    <row r="3435" s="22" customFormat="1" x14ac:dyDescent="0.25"/>
    <row r="3436" s="22" customFormat="1" x14ac:dyDescent="0.25"/>
    <row r="3437" s="22" customFormat="1" x14ac:dyDescent="0.25"/>
    <row r="3438" s="22" customFormat="1" x14ac:dyDescent="0.25"/>
    <row r="3439" s="22" customFormat="1" x14ac:dyDescent="0.25"/>
    <row r="3440" s="22" customFormat="1" x14ac:dyDescent="0.25"/>
    <row r="3441" s="22" customFormat="1" x14ac:dyDescent="0.25"/>
    <row r="3442" s="22" customFormat="1" x14ac:dyDescent="0.25"/>
    <row r="3443" s="22" customFormat="1" x14ac:dyDescent="0.25"/>
    <row r="3444" s="22" customFormat="1" x14ac:dyDescent="0.25"/>
    <row r="3445" s="22" customFormat="1" x14ac:dyDescent="0.25"/>
    <row r="3446" s="22" customFormat="1" x14ac:dyDescent="0.25"/>
    <row r="3447" s="22" customFormat="1" x14ac:dyDescent="0.25"/>
    <row r="3448" s="22" customFormat="1" x14ac:dyDescent="0.25"/>
    <row r="3449" s="22" customFormat="1" x14ac:dyDescent="0.25"/>
    <row r="3450" s="22" customFormat="1" x14ac:dyDescent="0.25"/>
    <row r="3451" s="22" customFormat="1" x14ac:dyDescent="0.25"/>
    <row r="3452" s="22" customFormat="1" x14ac:dyDescent="0.25"/>
    <row r="3453" s="22" customFormat="1" x14ac:dyDescent="0.25"/>
    <row r="3454" s="22" customFormat="1" x14ac:dyDescent="0.25"/>
    <row r="3455" s="22" customFormat="1" x14ac:dyDescent="0.25"/>
    <row r="3456" s="22" customFormat="1" x14ac:dyDescent="0.25"/>
    <row r="3457" s="22" customFormat="1" x14ac:dyDescent="0.25"/>
    <row r="3458" s="22" customFormat="1" x14ac:dyDescent="0.25"/>
    <row r="3459" s="22" customFormat="1" x14ac:dyDescent="0.25"/>
    <row r="3460" s="22" customFormat="1" x14ac:dyDescent="0.25"/>
    <row r="3461" s="22" customFormat="1" x14ac:dyDescent="0.25"/>
    <row r="3462" s="22" customFormat="1" x14ac:dyDescent="0.25"/>
    <row r="3463" s="22" customFormat="1" x14ac:dyDescent="0.25"/>
    <row r="3464" s="22" customFormat="1" x14ac:dyDescent="0.25"/>
    <row r="3465" s="22" customFormat="1" x14ac:dyDescent="0.25"/>
    <row r="3466" s="22" customFormat="1" x14ac:dyDescent="0.25"/>
    <row r="3467" s="22" customFormat="1" x14ac:dyDescent="0.25"/>
    <row r="3468" s="22" customFormat="1" x14ac:dyDescent="0.25"/>
    <row r="3469" s="22" customFormat="1" x14ac:dyDescent="0.25"/>
    <row r="3470" s="22" customFormat="1" x14ac:dyDescent="0.25"/>
    <row r="3471" s="22" customFormat="1" x14ac:dyDescent="0.25"/>
    <row r="3472" s="22" customFormat="1" x14ac:dyDescent="0.25"/>
    <row r="3473" s="22" customFormat="1" x14ac:dyDescent="0.25"/>
    <row r="3474" s="22" customFormat="1" x14ac:dyDescent="0.25"/>
    <row r="3475" s="22" customFormat="1" x14ac:dyDescent="0.25"/>
    <row r="3476" s="22" customFormat="1" x14ac:dyDescent="0.25"/>
    <row r="3477" s="22" customFormat="1" x14ac:dyDescent="0.25"/>
    <row r="3478" s="22" customFormat="1" x14ac:dyDescent="0.25"/>
    <row r="3479" s="22" customFormat="1" x14ac:dyDescent="0.25"/>
    <row r="3480" s="22" customFormat="1" x14ac:dyDescent="0.25"/>
    <row r="3481" s="22" customFormat="1" x14ac:dyDescent="0.25"/>
    <row r="3482" s="22" customFormat="1" x14ac:dyDescent="0.25"/>
    <row r="3483" s="22" customFormat="1" x14ac:dyDescent="0.25"/>
    <row r="3484" s="22" customFormat="1" x14ac:dyDescent="0.25"/>
    <row r="3485" s="22" customFormat="1" x14ac:dyDescent="0.25"/>
    <row r="3486" s="22" customFormat="1" x14ac:dyDescent="0.25"/>
    <row r="3487" s="22" customFormat="1" x14ac:dyDescent="0.25"/>
    <row r="3488" s="22" customFormat="1" x14ac:dyDescent="0.25"/>
    <row r="3489" s="22" customFormat="1" x14ac:dyDescent="0.25"/>
    <row r="3490" s="22" customFormat="1" x14ac:dyDescent="0.25"/>
    <row r="3491" s="22" customFormat="1" x14ac:dyDescent="0.25"/>
    <row r="3492" s="22" customFormat="1" x14ac:dyDescent="0.25"/>
    <row r="3493" s="22" customFormat="1" x14ac:dyDescent="0.25"/>
    <row r="3494" s="22" customFormat="1" x14ac:dyDescent="0.25"/>
    <row r="3495" s="22" customFormat="1" x14ac:dyDescent="0.25"/>
    <row r="3496" s="22" customFormat="1" x14ac:dyDescent="0.25"/>
    <row r="3497" s="22" customFormat="1" x14ac:dyDescent="0.25"/>
    <row r="3498" s="22" customFormat="1" x14ac:dyDescent="0.25"/>
    <row r="3499" s="22" customFormat="1" x14ac:dyDescent="0.25"/>
    <row r="3500" s="22" customFormat="1" x14ac:dyDescent="0.25"/>
    <row r="3501" s="22" customFormat="1" x14ac:dyDescent="0.25"/>
    <row r="3502" s="22" customFormat="1" x14ac:dyDescent="0.25"/>
    <row r="3503" s="22" customFormat="1" x14ac:dyDescent="0.25"/>
    <row r="3504" s="22" customFormat="1" x14ac:dyDescent="0.25"/>
    <row r="3505" s="22" customFormat="1" x14ac:dyDescent="0.25"/>
    <row r="3506" s="22" customFormat="1" x14ac:dyDescent="0.25"/>
    <row r="3507" s="22" customFormat="1" x14ac:dyDescent="0.25"/>
    <row r="3508" s="22" customFormat="1" x14ac:dyDescent="0.25"/>
    <row r="3509" s="22" customFormat="1" x14ac:dyDescent="0.25"/>
    <row r="3510" s="22" customFormat="1" x14ac:dyDescent="0.25"/>
    <row r="3511" s="22" customFormat="1" x14ac:dyDescent="0.25"/>
    <row r="3512" s="22" customFormat="1" x14ac:dyDescent="0.25"/>
    <row r="3513" s="22" customFormat="1" x14ac:dyDescent="0.25"/>
    <row r="3514" s="22" customFormat="1" x14ac:dyDescent="0.25"/>
    <row r="3515" s="22" customFormat="1" x14ac:dyDescent="0.25"/>
    <row r="3516" s="22" customFormat="1" x14ac:dyDescent="0.25"/>
    <row r="3517" s="22" customFormat="1" x14ac:dyDescent="0.25"/>
    <row r="3518" s="22" customFormat="1" x14ac:dyDescent="0.25"/>
    <row r="3519" s="22" customFormat="1" x14ac:dyDescent="0.25"/>
    <row r="3520" s="22" customFormat="1" x14ac:dyDescent="0.25"/>
    <row r="3521" s="22" customFormat="1" x14ac:dyDescent="0.25"/>
    <row r="3522" s="22" customFormat="1" x14ac:dyDescent="0.25"/>
    <row r="3523" s="22" customFormat="1" x14ac:dyDescent="0.25"/>
    <row r="3524" s="22" customFormat="1" x14ac:dyDescent="0.25"/>
    <row r="3525" s="22" customFormat="1" x14ac:dyDescent="0.25"/>
    <row r="3526" s="22" customFormat="1" x14ac:dyDescent="0.25"/>
    <row r="3527" s="22" customFormat="1" x14ac:dyDescent="0.25"/>
    <row r="3528" s="22" customFormat="1" x14ac:dyDescent="0.25"/>
    <row r="3529" s="22" customFormat="1" x14ac:dyDescent="0.25"/>
    <row r="3530" s="22" customFormat="1" x14ac:dyDescent="0.25"/>
    <row r="3531" s="22" customFormat="1" x14ac:dyDescent="0.25"/>
    <row r="3532" s="22" customFormat="1" x14ac:dyDescent="0.25"/>
    <row r="3533" s="22" customFormat="1" x14ac:dyDescent="0.25"/>
    <row r="3534" s="22" customFormat="1" x14ac:dyDescent="0.25"/>
    <row r="3535" s="22" customFormat="1" x14ac:dyDescent="0.25"/>
    <row r="3536" s="22" customFormat="1" x14ac:dyDescent="0.25"/>
    <row r="3537" s="22" customFormat="1" x14ac:dyDescent="0.25"/>
    <row r="3538" s="22" customFormat="1" x14ac:dyDescent="0.25"/>
    <row r="3539" s="22" customFormat="1" x14ac:dyDescent="0.25"/>
    <row r="3540" s="22" customFormat="1" x14ac:dyDescent="0.25"/>
    <row r="3541" s="22" customFormat="1" x14ac:dyDescent="0.25"/>
    <row r="3542" s="22" customFormat="1" x14ac:dyDescent="0.25"/>
    <row r="3543" s="22" customFormat="1" x14ac:dyDescent="0.25"/>
    <row r="3544" s="22" customFormat="1" x14ac:dyDescent="0.25"/>
    <row r="3545" s="22" customFormat="1" x14ac:dyDescent="0.25"/>
    <row r="3546" s="22" customFormat="1" x14ac:dyDescent="0.25"/>
    <row r="3547" s="22" customFormat="1" x14ac:dyDescent="0.25"/>
    <row r="3548" s="22" customFormat="1" x14ac:dyDescent="0.25"/>
    <row r="3549" s="22" customFormat="1" x14ac:dyDescent="0.25"/>
    <row r="3550" s="22" customFormat="1" x14ac:dyDescent="0.25"/>
    <row r="3551" s="22" customFormat="1" x14ac:dyDescent="0.25"/>
    <row r="3552" s="22" customFormat="1" x14ac:dyDescent="0.25"/>
    <row r="3553" s="22" customFormat="1" x14ac:dyDescent="0.25"/>
    <row r="3554" s="22" customFormat="1" x14ac:dyDescent="0.25"/>
    <row r="3555" s="22" customFormat="1" x14ac:dyDescent="0.25"/>
    <row r="3556" s="22" customFormat="1" x14ac:dyDescent="0.25"/>
    <row r="3557" s="22" customFormat="1" x14ac:dyDescent="0.25"/>
    <row r="3558" s="22" customFormat="1" x14ac:dyDescent="0.25"/>
    <row r="3559" s="22" customFormat="1" x14ac:dyDescent="0.25"/>
    <row r="3560" s="22" customFormat="1" x14ac:dyDescent="0.25"/>
    <row r="3561" s="22" customFormat="1" x14ac:dyDescent="0.25"/>
    <row r="3562" s="22" customFormat="1" x14ac:dyDescent="0.25"/>
    <row r="3563" s="22" customFormat="1" x14ac:dyDescent="0.25"/>
    <row r="3564" s="22" customFormat="1" x14ac:dyDescent="0.25"/>
    <row r="3565" s="22" customFormat="1" x14ac:dyDescent="0.25"/>
    <row r="3566" s="22" customFormat="1" x14ac:dyDescent="0.25"/>
    <row r="3567" s="22" customFormat="1" x14ac:dyDescent="0.25"/>
    <row r="3568" s="22" customFormat="1" x14ac:dyDescent="0.25"/>
    <row r="3569" s="22" customFormat="1" x14ac:dyDescent="0.25"/>
    <row r="3570" s="22" customFormat="1" x14ac:dyDescent="0.25"/>
    <row r="3571" s="22" customFormat="1" x14ac:dyDescent="0.25"/>
    <row r="3572" s="22" customFormat="1" x14ac:dyDescent="0.25"/>
    <row r="3573" s="22" customFormat="1" x14ac:dyDescent="0.25"/>
    <row r="3574" s="22" customFormat="1" x14ac:dyDescent="0.25"/>
    <row r="3575" s="22" customFormat="1" x14ac:dyDescent="0.25"/>
    <row r="3576" s="22" customFormat="1" x14ac:dyDescent="0.25"/>
    <row r="3577" s="22" customFormat="1" x14ac:dyDescent="0.25"/>
    <row r="3578" s="22" customFormat="1" x14ac:dyDescent="0.25"/>
    <row r="3579" s="22" customFormat="1" x14ac:dyDescent="0.25"/>
    <row r="3580" s="22" customFormat="1" x14ac:dyDescent="0.25"/>
    <row r="3581" s="22" customFormat="1" x14ac:dyDescent="0.25"/>
    <row r="3582" s="22" customFormat="1" x14ac:dyDescent="0.25"/>
    <row r="3583" s="22" customFormat="1" x14ac:dyDescent="0.25"/>
    <row r="3584" s="22" customFormat="1" x14ac:dyDescent="0.25"/>
    <row r="3585" s="22" customFormat="1" x14ac:dyDescent="0.25"/>
    <row r="3586" s="22" customFormat="1" x14ac:dyDescent="0.25"/>
    <row r="3587" s="22" customFormat="1" x14ac:dyDescent="0.25"/>
    <row r="3588" s="22" customFormat="1" x14ac:dyDescent="0.25"/>
    <row r="3589" s="22" customFormat="1" x14ac:dyDescent="0.25"/>
    <row r="3590" s="22" customFormat="1" x14ac:dyDescent="0.25"/>
    <row r="3591" s="22" customFormat="1" x14ac:dyDescent="0.25"/>
    <row r="3592" s="22" customFormat="1" x14ac:dyDescent="0.25"/>
    <row r="3593" s="22" customFormat="1" x14ac:dyDescent="0.25"/>
    <row r="3594" s="22" customFormat="1" x14ac:dyDescent="0.25"/>
    <row r="3595" s="22" customFormat="1" x14ac:dyDescent="0.25"/>
    <row r="3596" s="22" customFormat="1" x14ac:dyDescent="0.25"/>
    <row r="3597" s="22" customFormat="1" x14ac:dyDescent="0.25"/>
    <row r="3598" s="22" customFormat="1" x14ac:dyDescent="0.25"/>
    <row r="3599" s="22" customFormat="1" x14ac:dyDescent="0.25"/>
    <row r="3600" s="22" customFormat="1" x14ac:dyDescent="0.25"/>
    <row r="3601" s="22" customFormat="1" x14ac:dyDescent="0.25"/>
    <row r="3602" s="22" customFormat="1" x14ac:dyDescent="0.25"/>
    <row r="3603" s="22" customFormat="1" x14ac:dyDescent="0.25"/>
    <row r="3604" s="22" customFormat="1" x14ac:dyDescent="0.25"/>
    <row r="3605" s="22" customFormat="1" x14ac:dyDescent="0.25"/>
    <row r="3606" s="22" customFormat="1" x14ac:dyDescent="0.25"/>
    <row r="3607" s="22" customFormat="1" x14ac:dyDescent="0.25"/>
    <row r="3608" s="22" customFormat="1" x14ac:dyDescent="0.25"/>
    <row r="3609" s="22" customFormat="1" x14ac:dyDescent="0.25"/>
    <row r="3610" s="22" customFormat="1" x14ac:dyDescent="0.25"/>
    <row r="3611" s="22" customFormat="1" x14ac:dyDescent="0.25"/>
    <row r="3612" s="22" customFormat="1" x14ac:dyDescent="0.25"/>
    <row r="3613" s="22" customFormat="1" x14ac:dyDescent="0.25"/>
    <row r="3614" s="22" customFormat="1" x14ac:dyDescent="0.25"/>
    <row r="3615" s="22" customFormat="1" x14ac:dyDescent="0.25"/>
    <row r="3616" s="22" customFormat="1" x14ac:dyDescent="0.25"/>
    <row r="3617" s="22" customFormat="1" x14ac:dyDescent="0.25"/>
    <row r="3618" s="22" customFormat="1" x14ac:dyDescent="0.25"/>
    <row r="3619" s="22" customFormat="1" x14ac:dyDescent="0.25"/>
    <row r="3620" s="22" customFormat="1" x14ac:dyDescent="0.25"/>
    <row r="3621" s="22" customFormat="1" x14ac:dyDescent="0.25"/>
    <row r="3622" s="22" customFormat="1" x14ac:dyDescent="0.25"/>
    <row r="3623" s="22" customFormat="1" x14ac:dyDescent="0.25"/>
    <row r="3624" s="22" customFormat="1" x14ac:dyDescent="0.25"/>
    <row r="3625" s="22" customFormat="1" x14ac:dyDescent="0.25"/>
    <row r="3626" s="22" customFormat="1" x14ac:dyDescent="0.25"/>
    <row r="3627" s="22" customFormat="1" x14ac:dyDescent="0.25"/>
    <row r="3628" s="22" customFormat="1" x14ac:dyDescent="0.25"/>
    <row r="3629" s="22" customFormat="1" x14ac:dyDescent="0.25"/>
    <row r="3630" s="22" customFormat="1" x14ac:dyDescent="0.25"/>
    <row r="3631" s="22" customFormat="1" x14ac:dyDescent="0.25"/>
    <row r="3632" s="22" customFormat="1" x14ac:dyDescent="0.25"/>
    <row r="3633" s="22" customFormat="1" x14ac:dyDescent="0.25"/>
    <row r="3634" s="22" customFormat="1" x14ac:dyDescent="0.25"/>
    <row r="3635" s="22" customFormat="1" x14ac:dyDescent="0.25"/>
    <row r="3636" s="22" customFormat="1" x14ac:dyDescent="0.25"/>
    <row r="3637" s="22" customFormat="1" x14ac:dyDescent="0.25"/>
    <row r="3638" s="22" customFormat="1" x14ac:dyDescent="0.25"/>
    <row r="3639" s="22" customFormat="1" x14ac:dyDescent="0.25"/>
    <row r="3640" s="22" customFormat="1" x14ac:dyDescent="0.25"/>
    <row r="3641" s="22" customFormat="1" x14ac:dyDescent="0.25"/>
    <row r="3642" s="22" customFormat="1" x14ac:dyDescent="0.25"/>
    <row r="3643" s="22" customFormat="1" x14ac:dyDescent="0.25"/>
    <row r="3644" s="22" customFormat="1" x14ac:dyDescent="0.25"/>
    <row r="3645" s="22" customFormat="1" x14ac:dyDescent="0.25"/>
    <row r="3646" s="22" customFormat="1" x14ac:dyDescent="0.25"/>
    <row r="3647" s="22" customFormat="1" x14ac:dyDescent="0.25"/>
    <row r="3648" s="22" customFormat="1" x14ac:dyDescent="0.25"/>
    <row r="3649" s="22" customFormat="1" x14ac:dyDescent="0.25"/>
    <row r="3650" s="22" customFormat="1" x14ac:dyDescent="0.25"/>
    <row r="3651" s="22" customFormat="1" x14ac:dyDescent="0.25"/>
    <row r="3652" s="22" customFormat="1" x14ac:dyDescent="0.25"/>
    <row r="3653" s="22" customFormat="1" x14ac:dyDescent="0.25"/>
    <row r="3654" s="22" customFormat="1" x14ac:dyDescent="0.25"/>
    <row r="3655" s="22" customFormat="1" x14ac:dyDescent="0.25"/>
    <row r="3656" s="22" customFormat="1" x14ac:dyDescent="0.25"/>
    <row r="3657" s="22" customFormat="1" x14ac:dyDescent="0.25"/>
    <row r="3658" s="22" customFormat="1" x14ac:dyDescent="0.25"/>
    <row r="3659" s="22" customFormat="1" x14ac:dyDescent="0.25"/>
    <row r="3660" s="22" customFormat="1" x14ac:dyDescent="0.25"/>
    <row r="3661" s="22" customFormat="1" x14ac:dyDescent="0.25"/>
    <row r="3662" s="22" customFormat="1" x14ac:dyDescent="0.25"/>
    <row r="3663" s="22" customFormat="1" x14ac:dyDescent="0.25"/>
    <row r="3664" s="22" customFormat="1" x14ac:dyDescent="0.25"/>
    <row r="3665" s="22" customFormat="1" x14ac:dyDescent="0.25"/>
    <row r="3666" s="22" customFormat="1" x14ac:dyDescent="0.25"/>
    <row r="3667" s="22" customFormat="1" x14ac:dyDescent="0.25"/>
    <row r="3668" s="22" customFormat="1" x14ac:dyDescent="0.25"/>
    <row r="3669" s="22" customFormat="1" x14ac:dyDescent="0.25"/>
    <row r="3670" s="22" customFormat="1" x14ac:dyDescent="0.25"/>
    <row r="3671" s="22" customFormat="1" x14ac:dyDescent="0.25"/>
    <row r="3672" s="22" customFormat="1" x14ac:dyDescent="0.25"/>
    <row r="3673" s="22" customFormat="1" x14ac:dyDescent="0.25"/>
    <row r="3674" s="22" customFormat="1" x14ac:dyDescent="0.25"/>
    <row r="3675" s="22" customFormat="1" x14ac:dyDescent="0.25"/>
    <row r="3676" s="22" customFormat="1" x14ac:dyDescent="0.25"/>
    <row r="3677" s="22" customFormat="1" x14ac:dyDescent="0.25"/>
    <row r="3678" s="22" customFormat="1" x14ac:dyDescent="0.25"/>
    <row r="3679" s="22" customFormat="1" x14ac:dyDescent="0.25"/>
    <row r="3680" s="22" customFormat="1" x14ac:dyDescent="0.25"/>
    <row r="3681" s="22" customFormat="1" x14ac:dyDescent="0.25"/>
    <row r="3682" s="22" customFormat="1" x14ac:dyDescent="0.25"/>
    <row r="3683" s="22" customFormat="1" x14ac:dyDescent="0.25"/>
    <row r="3684" s="22" customFormat="1" x14ac:dyDescent="0.25"/>
    <row r="3685" s="22" customFormat="1" x14ac:dyDescent="0.25"/>
    <row r="3686" s="22" customFormat="1" x14ac:dyDescent="0.25"/>
    <row r="3687" s="22" customFormat="1" x14ac:dyDescent="0.25"/>
    <row r="3688" s="22" customFormat="1" x14ac:dyDescent="0.25"/>
    <row r="3689" s="22" customFormat="1" x14ac:dyDescent="0.25"/>
    <row r="3690" s="22" customFormat="1" x14ac:dyDescent="0.25"/>
    <row r="3691" s="22" customFormat="1" x14ac:dyDescent="0.25"/>
    <row r="3692" s="22" customFormat="1" x14ac:dyDescent="0.25"/>
    <row r="3693" s="22" customFormat="1" x14ac:dyDescent="0.25"/>
    <row r="3694" s="22" customFormat="1" x14ac:dyDescent="0.25"/>
    <row r="3695" s="22" customFormat="1" x14ac:dyDescent="0.25"/>
    <row r="3696" s="22" customFormat="1" x14ac:dyDescent="0.25"/>
    <row r="3697" s="22" customFormat="1" x14ac:dyDescent="0.25"/>
    <row r="3698" s="22" customFormat="1" x14ac:dyDescent="0.25"/>
    <row r="3699" s="22" customFormat="1" x14ac:dyDescent="0.25"/>
    <row r="3700" s="22" customFormat="1" x14ac:dyDescent="0.25"/>
    <row r="3701" s="22" customFormat="1" x14ac:dyDescent="0.25"/>
    <row r="3702" s="22" customFormat="1" x14ac:dyDescent="0.25"/>
    <row r="3703" s="22" customFormat="1" x14ac:dyDescent="0.25"/>
    <row r="3704" s="22" customFormat="1" x14ac:dyDescent="0.25"/>
    <row r="3705" s="22" customFormat="1" x14ac:dyDescent="0.25"/>
    <row r="3706" s="22" customFormat="1" x14ac:dyDescent="0.25"/>
    <row r="3707" s="22" customFormat="1" x14ac:dyDescent="0.25"/>
    <row r="3708" s="22" customFormat="1" x14ac:dyDescent="0.25"/>
    <row r="3709" s="22" customFormat="1" x14ac:dyDescent="0.25"/>
    <row r="3710" s="22" customFormat="1" x14ac:dyDescent="0.25"/>
    <row r="3711" s="22" customFormat="1" x14ac:dyDescent="0.25"/>
    <row r="3712" s="22" customFormat="1" x14ac:dyDescent="0.25"/>
    <row r="3713" s="22" customFormat="1" x14ac:dyDescent="0.25"/>
    <row r="3714" s="22" customFormat="1" x14ac:dyDescent="0.25"/>
    <row r="3715" s="22" customFormat="1" x14ac:dyDescent="0.25"/>
    <row r="3716" s="22" customFormat="1" x14ac:dyDescent="0.25"/>
    <row r="3717" s="22" customFormat="1" x14ac:dyDescent="0.25"/>
    <row r="3718" s="22" customFormat="1" x14ac:dyDescent="0.25"/>
    <row r="3719" s="22" customFormat="1" x14ac:dyDescent="0.25"/>
    <row r="3720" s="22" customFormat="1" x14ac:dyDescent="0.25"/>
    <row r="3721" s="22" customFormat="1" x14ac:dyDescent="0.25"/>
    <row r="3722" s="22" customFormat="1" x14ac:dyDescent="0.25"/>
    <row r="3723" s="22" customFormat="1" x14ac:dyDescent="0.25"/>
    <row r="3724" s="22" customFormat="1" x14ac:dyDescent="0.25"/>
    <row r="3725" s="22" customFormat="1" x14ac:dyDescent="0.25"/>
    <row r="3726" s="22" customFormat="1" x14ac:dyDescent="0.25"/>
    <row r="3727" s="22" customFormat="1" x14ac:dyDescent="0.25"/>
    <row r="3728" s="22" customFormat="1" x14ac:dyDescent="0.25"/>
    <row r="3729" s="22" customFormat="1" x14ac:dyDescent="0.25"/>
    <row r="3730" s="22" customFormat="1" x14ac:dyDescent="0.25"/>
    <row r="3731" s="22" customFormat="1" x14ac:dyDescent="0.25"/>
    <row r="3732" s="22" customFormat="1" x14ac:dyDescent="0.25"/>
    <row r="3733" s="22" customFormat="1" x14ac:dyDescent="0.25"/>
    <row r="3734" s="22" customFormat="1" x14ac:dyDescent="0.25"/>
    <row r="3735" s="22" customFormat="1" x14ac:dyDescent="0.25"/>
    <row r="3736" s="22" customFormat="1" x14ac:dyDescent="0.25"/>
    <row r="3737" s="22" customFormat="1" x14ac:dyDescent="0.25"/>
    <row r="3738" s="22" customFormat="1" x14ac:dyDescent="0.25"/>
    <row r="3739" s="22" customFormat="1" x14ac:dyDescent="0.25"/>
    <row r="3740" s="22" customFormat="1" x14ac:dyDescent="0.25"/>
    <row r="3741" s="22" customFormat="1" x14ac:dyDescent="0.25"/>
    <row r="3742" s="22" customFormat="1" x14ac:dyDescent="0.25"/>
    <row r="3743" s="22" customFormat="1" x14ac:dyDescent="0.25"/>
    <row r="3744" s="22" customFormat="1" x14ac:dyDescent="0.25"/>
    <row r="3745" s="22" customFormat="1" x14ac:dyDescent="0.25"/>
    <row r="3746" s="22" customFormat="1" x14ac:dyDescent="0.25"/>
    <row r="3747" s="22" customFormat="1" x14ac:dyDescent="0.25"/>
    <row r="3748" s="22" customFormat="1" x14ac:dyDescent="0.25"/>
    <row r="3749" s="22" customFormat="1" x14ac:dyDescent="0.25"/>
    <row r="3750" s="22" customFormat="1" x14ac:dyDescent="0.25"/>
    <row r="3751" s="22" customFormat="1" x14ac:dyDescent="0.25"/>
    <row r="3752" s="22" customFormat="1" x14ac:dyDescent="0.25"/>
    <row r="3753" s="22" customFormat="1" x14ac:dyDescent="0.25"/>
    <row r="3754" s="22" customFormat="1" x14ac:dyDescent="0.25"/>
    <row r="3755" s="22" customFormat="1" x14ac:dyDescent="0.25"/>
    <row r="3756" s="22" customFormat="1" x14ac:dyDescent="0.25"/>
    <row r="3757" s="22" customFormat="1" x14ac:dyDescent="0.25"/>
    <row r="3758" s="22" customFormat="1" x14ac:dyDescent="0.25"/>
    <row r="3759" s="22" customFormat="1" x14ac:dyDescent="0.25"/>
    <row r="3760" s="22" customFormat="1" x14ac:dyDescent="0.25"/>
    <row r="3761" s="22" customFormat="1" x14ac:dyDescent="0.25"/>
    <row r="3762" s="22" customFormat="1" x14ac:dyDescent="0.25"/>
    <row r="3763" s="22" customFormat="1" x14ac:dyDescent="0.25"/>
    <row r="3764" s="22" customFormat="1" x14ac:dyDescent="0.25"/>
    <row r="3765" s="22" customFormat="1" x14ac:dyDescent="0.25"/>
    <row r="3766" s="22" customFormat="1" x14ac:dyDescent="0.25"/>
    <row r="3767" s="22" customFormat="1" x14ac:dyDescent="0.25"/>
    <row r="3768" s="22" customFormat="1" x14ac:dyDescent="0.25"/>
    <row r="3769" s="22" customFormat="1" x14ac:dyDescent="0.25"/>
    <row r="3770" s="22" customFormat="1" x14ac:dyDescent="0.25"/>
    <row r="3771" s="22" customFormat="1" x14ac:dyDescent="0.25"/>
    <row r="3772" s="22" customFormat="1" x14ac:dyDescent="0.25"/>
    <row r="3773" s="22" customFormat="1" x14ac:dyDescent="0.25"/>
    <row r="3774" s="22" customFormat="1" x14ac:dyDescent="0.25"/>
    <row r="3775" s="22" customFormat="1" x14ac:dyDescent="0.25"/>
    <row r="3776" s="22" customFormat="1" x14ac:dyDescent="0.25"/>
    <row r="3777" s="22" customFormat="1" x14ac:dyDescent="0.25"/>
    <row r="3778" s="22" customFormat="1" x14ac:dyDescent="0.25"/>
    <row r="3779" s="22" customFormat="1" x14ac:dyDescent="0.25"/>
    <row r="3780" s="22" customFormat="1" x14ac:dyDescent="0.25"/>
    <row r="3781" s="22" customFormat="1" x14ac:dyDescent="0.25"/>
    <row r="3782" s="22" customFormat="1" x14ac:dyDescent="0.25"/>
    <row r="3783" s="22" customFormat="1" x14ac:dyDescent="0.25"/>
    <row r="3784" s="22" customFormat="1" x14ac:dyDescent="0.25"/>
    <row r="3785" s="22" customFormat="1" x14ac:dyDescent="0.25"/>
    <row r="3786" s="22" customFormat="1" x14ac:dyDescent="0.25"/>
    <row r="3787" s="22" customFormat="1" x14ac:dyDescent="0.25"/>
    <row r="3788" s="22" customFormat="1" x14ac:dyDescent="0.25"/>
    <row r="3789" s="22" customFormat="1" x14ac:dyDescent="0.25"/>
    <row r="3790" s="22" customFormat="1" x14ac:dyDescent="0.25"/>
    <row r="3791" s="22" customFormat="1" x14ac:dyDescent="0.25"/>
    <row r="3792" s="22" customFormat="1" x14ac:dyDescent="0.25"/>
    <row r="3793" s="22" customFormat="1" x14ac:dyDescent="0.25"/>
    <row r="3794" s="22" customFormat="1" x14ac:dyDescent="0.25"/>
    <row r="3795" s="22" customFormat="1" x14ac:dyDescent="0.25"/>
    <row r="3796" s="22" customFormat="1" x14ac:dyDescent="0.25"/>
    <row r="3797" s="22" customFormat="1" x14ac:dyDescent="0.25"/>
    <row r="3798" s="22" customFormat="1" x14ac:dyDescent="0.25"/>
    <row r="3799" s="22" customFormat="1" x14ac:dyDescent="0.25"/>
    <row r="3800" s="22" customFormat="1" x14ac:dyDescent="0.25"/>
    <row r="3801" s="22" customFormat="1" x14ac:dyDescent="0.25"/>
    <row r="3802" s="22" customFormat="1" x14ac:dyDescent="0.25"/>
    <row r="3803" s="22" customFormat="1" x14ac:dyDescent="0.25"/>
    <row r="3804" s="22" customFormat="1" x14ac:dyDescent="0.25"/>
    <row r="3805" s="22" customFormat="1" x14ac:dyDescent="0.25"/>
    <row r="3806" s="22" customFormat="1" x14ac:dyDescent="0.25"/>
    <row r="3807" s="22" customFormat="1" x14ac:dyDescent="0.25"/>
    <row r="3808" s="22" customFormat="1" x14ac:dyDescent="0.25"/>
    <row r="3809" s="22" customFormat="1" x14ac:dyDescent="0.25"/>
    <row r="3810" s="22" customFormat="1" x14ac:dyDescent="0.25"/>
    <row r="3811" s="22" customFormat="1" x14ac:dyDescent="0.25"/>
    <row r="3812" s="22" customFormat="1" x14ac:dyDescent="0.25"/>
    <row r="3813" s="22" customFormat="1" x14ac:dyDescent="0.25"/>
    <row r="3814" s="22" customFormat="1" x14ac:dyDescent="0.25"/>
    <row r="3815" s="22" customFormat="1" x14ac:dyDescent="0.25"/>
    <row r="3816" s="22" customFormat="1" x14ac:dyDescent="0.25"/>
    <row r="3817" s="22" customFormat="1" x14ac:dyDescent="0.25"/>
    <row r="3818" s="22" customFormat="1" x14ac:dyDescent="0.25"/>
    <row r="3819" s="22" customFormat="1" x14ac:dyDescent="0.25"/>
    <row r="3820" s="22" customFormat="1" x14ac:dyDescent="0.25"/>
    <row r="3821" s="22" customFormat="1" x14ac:dyDescent="0.25"/>
    <row r="3822" s="22" customFormat="1" x14ac:dyDescent="0.25"/>
    <row r="3823" s="22" customFormat="1" x14ac:dyDescent="0.25"/>
    <row r="3824" s="22" customFormat="1" x14ac:dyDescent="0.25"/>
    <row r="3825" s="22" customFormat="1" x14ac:dyDescent="0.25"/>
    <row r="3826" s="22" customFormat="1" x14ac:dyDescent="0.25"/>
    <row r="3827" s="22" customFormat="1" x14ac:dyDescent="0.25"/>
    <row r="3828" s="22" customFormat="1" x14ac:dyDescent="0.25"/>
    <row r="3829" s="22" customFormat="1" x14ac:dyDescent="0.25"/>
    <row r="3830" s="22" customFormat="1" x14ac:dyDescent="0.25"/>
    <row r="3831" s="22" customFormat="1" x14ac:dyDescent="0.25"/>
    <row r="3832" s="22" customFormat="1" x14ac:dyDescent="0.25"/>
    <row r="3833" s="22" customFormat="1" x14ac:dyDescent="0.25"/>
    <row r="3834" s="22" customFormat="1" x14ac:dyDescent="0.25"/>
    <row r="3835" s="22" customFormat="1" x14ac:dyDescent="0.25"/>
    <row r="3836" s="22" customFormat="1" x14ac:dyDescent="0.25"/>
    <row r="3837" s="22" customFormat="1" x14ac:dyDescent="0.25"/>
    <row r="3838" s="22" customFormat="1" x14ac:dyDescent="0.25"/>
    <row r="3839" s="22" customFormat="1" x14ac:dyDescent="0.25"/>
    <row r="3840" s="22" customFormat="1" x14ac:dyDescent="0.25"/>
    <row r="3841" s="22" customFormat="1" x14ac:dyDescent="0.25"/>
    <row r="3842" s="22" customFormat="1" x14ac:dyDescent="0.25"/>
    <row r="3843" s="22" customFormat="1" x14ac:dyDescent="0.25"/>
    <row r="3844" s="22" customFormat="1" x14ac:dyDescent="0.25"/>
    <row r="3845" s="22" customFormat="1" x14ac:dyDescent="0.25"/>
    <row r="3846" s="22" customFormat="1" x14ac:dyDescent="0.25"/>
    <row r="3847" s="22" customFormat="1" x14ac:dyDescent="0.25"/>
    <row r="3848" s="22" customFormat="1" x14ac:dyDescent="0.25"/>
    <row r="3849" s="22" customFormat="1" x14ac:dyDescent="0.25"/>
    <row r="3850" s="22" customFormat="1" x14ac:dyDescent="0.25"/>
    <row r="3851" s="22" customFormat="1" x14ac:dyDescent="0.25"/>
    <row r="3852" s="22" customFormat="1" x14ac:dyDescent="0.25"/>
    <row r="3853" s="22" customFormat="1" x14ac:dyDescent="0.25"/>
    <row r="3854" s="22" customFormat="1" x14ac:dyDescent="0.25"/>
    <row r="3855" s="22" customFormat="1" x14ac:dyDescent="0.25"/>
    <row r="3856" s="22" customFormat="1" x14ac:dyDescent="0.25"/>
    <row r="3857" s="22" customFormat="1" x14ac:dyDescent="0.25"/>
    <row r="3858" s="22" customFormat="1" x14ac:dyDescent="0.25"/>
    <row r="3859" s="22" customFormat="1" x14ac:dyDescent="0.25"/>
    <row r="3860" s="22" customFormat="1" x14ac:dyDescent="0.25"/>
    <row r="3861" s="22" customFormat="1" x14ac:dyDescent="0.25"/>
    <row r="3862" s="22" customFormat="1" x14ac:dyDescent="0.25"/>
    <row r="3863" s="22" customFormat="1" x14ac:dyDescent="0.25"/>
    <row r="3864" s="22" customFormat="1" x14ac:dyDescent="0.25"/>
    <row r="3865" s="22" customFormat="1" x14ac:dyDescent="0.25"/>
    <row r="3866" s="22" customFormat="1" x14ac:dyDescent="0.25"/>
    <row r="3867" s="22" customFormat="1" x14ac:dyDescent="0.25"/>
    <row r="3868" s="22" customFormat="1" x14ac:dyDescent="0.25"/>
    <row r="3869" s="22" customFormat="1" x14ac:dyDescent="0.25"/>
    <row r="3870" s="22" customFormat="1" x14ac:dyDescent="0.25"/>
    <row r="3871" s="22" customFormat="1" x14ac:dyDescent="0.25"/>
    <row r="3872" s="22" customFormat="1" x14ac:dyDescent="0.25"/>
    <row r="3873" s="22" customFormat="1" x14ac:dyDescent="0.25"/>
    <row r="3874" s="22" customFormat="1" x14ac:dyDescent="0.25"/>
    <row r="3875" s="22" customFormat="1" x14ac:dyDescent="0.25"/>
    <row r="3876" s="22" customFormat="1" x14ac:dyDescent="0.25"/>
    <row r="3877" s="22" customFormat="1" x14ac:dyDescent="0.25"/>
    <row r="3878" s="22" customFormat="1" x14ac:dyDescent="0.25"/>
    <row r="3879" s="22" customFormat="1" x14ac:dyDescent="0.25"/>
    <row r="3880" s="22" customFormat="1" x14ac:dyDescent="0.25"/>
    <row r="3881" s="22" customFormat="1" x14ac:dyDescent="0.25"/>
    <row r="3882" s="22" customFormat="1" x14ac:dyDescent="0.25"/>
    <row r="3883" s="22" customFormat="1" x14ac:dyDescent="0.25"/>
    <row r="3884" s="22" customFormat="1" x14ac:dyDescent="0.25"/>
    <row r="3885" s="22" customFormat="1" x14ac:dyDescent="0.25"/>
    <row r="3886" s="22" customFormat="1" x14ac:dyDescent="0.25"/>
    <row r="3887" s="22" customFormat="1" x14ac:dyDescent="0.25"/>
    <row r="3888" s="22" customFormat="1" x14ac:dyDescent="0.25"/>
    <row r="3889" s="22" customFormat="1" x14ac:dyDescent="0.25"/>
    <row r="3890" s="22" customFormat="1" x14ac:dyDescent="0.25"/>
    <row r="3891" s="22" customFormat="1" x14ac:dyDescent="0.25"/>
    <row r="3892" s="22" customFormat="1" x14ac:dyDescent="0.25"/>
    <row r="3893" s="22" customFormat="1" x14ac:dyDescent="0.25"/>
    <row r="3894" s="22" customFormat="1" x14ac:dyDescent="0.25"/>
    <row r="3895" s="22" customFormat="1" x14ac:dyDescent="0.25"/>
    <row r="3896" s="22" customFormat="1" x14ac:dyDescent="0.25"/>
    <row r="3897" s="22" customFormat="1" x14ac:dyDescent="0.25"/>
    <row r="3898" s="22" customFormat="1" x14ac:dyDescent="0.25"/>
    <row r="3899" s="22" customFormat="1" x14ac:dyDescent="0.25"/>
    <row r="3900" s="22" customFormat="1" x14ac:dyDescent="0.25"/>
    <row r="3901" s="22" customFormat="1" x14ac:dyDescent="0.25"/>
    <row r="3902" s="22" customFormat="1" x14ac:dyDescent="0.25"/>
    <row r="3903" s="22" customFormat="1" x14ac:dyDescent="0.25"/>
    <row r="3904" s="22" customFormat="1" x14ac:dyDescent="0.25"/>
    <row r="3905" s="22" customFormat="1" x14ac:dyDescent="0.25"/>
    <row r="3906" s="22" customFormat="1" x14ac:dyDescent="0.25"/>
    <row r="3907" s="22" customFormat="1" x14ac:dyDescent="0.25"/>
    <row r="3908" s="22" customFormat="1" x14ac:dyDescent="0.25"/>
    <row r="3909" s="22" customFormat="1" x14ac:dyDescent="0.25"/>
    <row r="3910" s="22" customFormat="1" x14ac:dyDescent="0.25"/>
    <row r="3911" s="22" customFormat="1" x14ac:dyDescent="0.25"/>
    <row r="3912" s="22" customFormat="1" x14ac:dyDescent="0.25"/>
    <row r="3913" s="22" customFormat="1" x14ac:dyDescent="0.25"/>
    <row r="3914" s="22" customFormat="1" x14ac:dyDescent="0.25"/>
    <row r="3915" s="22" customFormat="1" x14ac:dyDescent="0.25"/>
    <row r="3916" s="22" customFormat="1" x14ac:dyDescent="0.25"/>
    <row r="3917" s="22" customFormat="1" x14ac:dyDescent="0.25"/>
    <row r="3918" s="22" customFormat="1" x14ac:dyDescent="0.25"/>
    <row r="3919" s="22" customFormat="1" x14ac:dyDescent="0.25"/>
    <row r="3920" s="22" customFormat="1" x14ac:dyDescent="0.25"/>
    <row r="3921" s="22" customFormat="1" x14ac:dyDescent="0.25"/>
    <row r="3922" s="22" customFormat="1" x14ac:dyDescent="0.25"/>
    <row r="3923" s="22" customFormat="1" x14ac:dyDescent="0.25"/>
    <row r="3924" s="22" customFormat="1" x14ac:dyDescent="0.25"/>
    <row r="3925" s="22" customFormat="1" x14ac:dyDescent="0.25"/>
    <row r="3926" s="22" customFormat="1" x14ac:dyDescent="0.25"/>
    <row r="3927" s="22" customFormat="1" x14ac:dyDescent="0.25"/>
    <row r="3928" s="22" customFormat="1" x14ac:dyDescent="0.25"/>
    <row r="3929" s="22" customFormat="1" x14ac:dyDescent="0.25"/>
    <row r="3930" s="22" customFormat="1" x14ac:dyDescent="0.25"/>
    <row r="3931" s="22" customFormat="1" x14ac:dyDescent="0.25"/>
    <row r="3932" s="22" customFormat="1" x14ac:dyDescent="0.25"/>
    <row r="3933" s="22" customFormat="1" x14ac:dyDescent="0.25"/>
    <row r="3934" s="22" customFormat="1" x14ac:dyDescent="0.25"/>
    <row r="3935" s="22" customFormat="1" x14ac:dyDescent="0.25"/>
    <row r="3936" s="22" customFormat="1" x14ac:dyDescent="0.25"/>
    <row r="3937" s="22" customFormat="1" x14ac:dyDescent="0.25"/>
    <row r="3938" s="22" customFormat="1" x14ac:dyDescent="0.25"/>
    <row r="3939" s="22" customFormat="1" x14ac:dyDescent="0.25"/>
    <row r="3940" s="22" customFormat="1" x14ac:dyDescent="0.25"/>
    <row r="3941" s="22" customFormat="1" x14ac:dyDescent="0.25"/>
    <row r="3942" s="22" customFormat="1" x14ac:dyDescent="0.25"/>
    <row r="3943" s="22" customFormat="1" x14ac:dyDescent="0.25"/>
    <row r="3944" s="22" customFormat="1" x14ac:dyDescent="0.25"/>
    <row r="3945" s="22" customFormat="1" x14ac:dyDescent="0.25"/>
    <row r="3946" s="22" customFormat="1" x14ac:dyDescent="0.25"/>
    <row r="3947" s="22" customFormat="1" x14ac:dyDescent="0.25"/>
    <row r="3948" s="22" customFormat="1" x14ac:dyDescent="0.25"/>
    <row r="3949" s="22" customFormat="1" x14ac:dyDescent="0.25"/>
    <row r="3950" s="22" customFormat="1" x14ac:dyDescent="0.25"/>
    <row r="3951" s="22" customFormat="1" x14ac:dyDescent="0.25"/>
    <row r="3952" s="22" customFormat="1" x14ac:dyDescent="0.25"/>
    <row r="3953" s="22" customFormat="1" x14ac:dyDescent="0.25"/>
    <row r="3954" s="22" customFormat="1" x14ac:dyDescent="0.25"/>
    <row r="3955" s="22" customFormat="1" x14ac:dyDescent="0.25"/>
    <row r="3956" s="22" customFormat="1" x14ac:dyDescent="0.25"/>
    <row r="3957" s="22" customFormat="1" x14ac:dyDescent="0.25"/>
    <row r="3958" s="22" customFormat="1" x14ac:dyDescent="0.25"/>
    <row r="3959" s="22" customFormat="1" x14ac:dyDescent="0.25"/>
    <row r="3960" s="22" customFormat="1" x14ac:dyDescent="0.25"/>
    <row r="3961" s="22" customFormat="1" x14ac:dyDescent="0.25"/>
    <row r="3962" s="22" customFormat="1" x14ac:dyDescent="0.25"/>
    <row r="3963" s="22" customFormat="1" x14ac:dyDescent="0.25"/>
    <row r="3964" s="22" customFormat="1" x14ac:dyDescent="0.25"/>
    <row r="3965" s="22" customFormat="1" x14ac:dyDescent="0.25"/>
    <row r="3966" s="22" customFormat="1" x14ac:dyDescent="0.25"/>
    <row r="3967" s="22" customFormat="1" x14ac:dyDescent="0.25"/>
    <row r="3968" s="22" customFormat="1" x14ac:dyDescent="0.25"/>
    <row r="3969" s="22" customFormat="1" x14ac:dyDescent="0.25"/>
    <row r="3970" s="22" customFormat="1" x14ac:dyDescent="0.25"/>
    <row r="3971" s="22" customFormat="1" x14ac:dyDescent="0.25"/>
    <row r="3972" s="22" customFormat="1" x14ac:dyDescent="0.25"/>
    <row r="3973" s="22" customFormat="1" x14ac:dyDescent="0.25"/>
    <row r="3974" s="22" customFormat="1" x14ac:dyDescent="0.25"/>
    <row r="3975" s="22" customFormat="1" x14ac:dyDescent="0.25"/>
    <row r="3976" s="22" customFormat="1" x14ac:dyDescent="0.25"/>
    <row r="3977" s="22" customFormat="1" x14ac:dyDescent="0.25"/>
    <row r="3978" s="22" customFormat="1" x14ac:dyDescent="0.25"/>
    <row r="3979" s="22" customFormat="1" x14ac:dyDescent="0.25"/>
    <row r="3980" s="22" customFormat="1" x14ac:dyDescent="0.25"/>
    <row r="3981" s="22" customFormat="1" x14ac:dyDescent="0.25"/>
    <row r="3982" s="22" customFormat="1" x14ac:dyDescent="0.25"/>
    <row r="3983" s="22" customFormat="1" x14ac:dyDescent="0.25"/>
    <row r="3984" s="22" customFormat="1" x14ac:dyDescent="0.25"/>
    <row r="3985" s="22" customFormat="1" x14ac:dyDescent="0.25"/>
    <row r="3986" s="22" customFormat="1" x14ac:dyDescent="0.25"/>
    <row r="3987" s="22" customFormat="1" x14ac:dyDescent="0.25"/>
    <row r="3988" s="22" customFormat="1" x14ac:dyDescent="0.25"/>
    <row r="3989" s="22" customFormat="1" x14ac:dyDescent="0.25"/>
    <row r="3990" s="22" customFormat="1" x14ac:dyDescent="0.25"/>
    <row r="3991" s="22" customFormat="1" x14ac:dyDescent="0.25"/>
    <row r="3992" s="22" customFormat="1" x14ac:dyDescent="0.25"/>
    <row r="3993" s="22" customFormat="1" x14ac:dyDescent="0.25"/>
    <row r="3994" s="22" customFormat="1" x14ac:dyDescent="0.25"/>
    <row r="3995" s="22" customFormat="1" x14ac:dyDescent="0.25"/>
    <row r="3996" s="22" customFormat="1" x14ac:dyDescent="0.25"/>
    <row r="3997" s="22" customFormat="1" x14ac:dyDescent="0.25"/>
    <row r="3998" s="22" customFormat="1" x14ac:dyDescent="0.25"/>
    <row r="3999" s="22" customFormat="1" x14ac:dyDescent="0.25"/>
    <row r="4000" s="22" customFormat="1" x14ac:dyDescent="0.25"/>
    <row r="4001" s="22" customFormat="1" x14ac:dyDescent="0.25"/>
    <row r="4002" s="22" customFormat="1" x14ac:dyDescent="0.25"/>
    <row r="4003" s="22" customFormat="1" x14ac:dyDescent="0.25"/>
    <row r="4004" s="22" customFormat="1" x14ac:dyDescent="0.25"/>
    <row r="4005" s="22" customFormat="1" x14ac:dyDescent="0.25"/>
    <row r="4006" s="22" customFormat="1" x14ac:dyDescent="0.25"/>
    <row r="4007" s="22" customFormat="1" x14ac:dyDescent="0.25"/>
    <row r="4008" s="22" customFormat="1" x14ac:dyDescent="0.25"/>
    <row r="4009" s="22" customFormat="1" x14ac:dyDescent="0.25"/>
    <row r="4010" s="22" customFormat="1" x14ac:dyDescent="0.25"/>
    <row r="4011" s="22" customFormat="1" x14ac:dyDescent="0.25"/>
    <row r="4012" s="22" customFormat="1" x14ac:dyDescent="0.25"/>
    <row r="4013" s="22" customFormat="1" x14ac:dyDescent="0.25"/>
    <row r="4014" s="22" customFormat="1" x14ac:dyDescent="0.25"/>
    <row r="4015" s="22" customFormat="1" x14ac:dyDescent="0.25"/>
    <row r="4016" s="22" customFormat="1" x14ac:dyDescent="0.25"/>
    <row r="4017" s="22" customFormat="1" x14ac:dyDescent="0.25"/>
    <row r="4018" s="22" customFormat="1" x14ac:dyDescent="0.25"/>
    <row r="4019" s="22" customFormat="1" x14ac:dyDescent="0.25"/>
    <row r="4020" s="22" customFormat="1" x14ac:dyDescent="0.25"/>
    <row r="4021" s="22" customFormat="1" x14ac:dyDescent="0.25"/>
    <row r="4022" s="22" customFormat="1" x14ac:dyDescent="0.25"/>
    <row r="4023" s="22" customFormat="1" x14ac:dyDescent="0.25"/>
    <row r="4024" s="22" customFormat="1" x14ac:dyDescent="0.25"/>
    <row r="4025" s="22" customFormat="1" x14ac:dyDescent="0.25"/>
    <row r="4026" s="22" customFormat="1" x14ac:dyDescent="0.25"/>
    <row r="4027" s="22" customFormat="1" x14ac:dyDescent="0.25"/>
    <row r="4028" s="22" customFormat="1" x14ac:dyDescent="0.25"/>
    <row r="4029" s="22" customFormat="1" x14ac:dyDescent="0.25"/>
    <row r="4030" s="22" customFormat="1" x14ac:dyDescent="0.25"/>
    <row r="4031" s="22" customFormat="1" x14ac:dyDescent="0.25"/>
    <row r="4032" s="22" customFormat="1" x14ac:dyDescent="0.25"/>
    <row r="4033" s="22" customFormat="1" x14ac:dyDescent="0.25"/>
    <row r="4034" s="22" customFormat="1" x14ac:dyDescent="0.25"/>
    <row r="4035" s="22" customFormat="1" x14ac:dyDescent="0.25"/>
    <row r="4036" s="22" customFormat="1" x14ac:dyDescent="0.25"/>
    <row r="4037" s="22" customFormat="1" x14ac:dyDescent="0.25"/>
    <row r="4038" s="22" customFormat="1" x14ac:dyDescent="0.25"/>
    <row r="4039" s="22" customFormat="1" x14ac:dyDescent="0.25"/>
    <row r="4040" s="22" customFormat="1" x14ac:dyDescent="0.25"/>
    <row r="4041" s="22" customFormat="1" x14ac:dyDescent="0.25"/>
    <row r="4042" s="22" customFormat="1" x14ac:dyDescent="0.25"/>
    <row r="4043" s="22" customFormat="1" x14ac:dyDescent="0.25"/>
    <row r="4044" s="22" customFormat="1" x14ac:dyDescent="0.25"/>
    <row r="4045" s="22" customFormat="1" x14ac:dyDescent="0.25"/>
    <row r="4046" s="22" customFormat="1" x14ac:dyDescent="0.25"/>
    <row r="4047" s="22" customFormat="1" x14ac:dyDescent="0.25"/>
    <row r="4048" s="22" customFormat="1" x14ac:dyDescent="0.25"/>
    <row r="4049" s="22" customFormat="1" x14ac:dyDescent="0.25"/>
    <row r="4050" s="22" customFormat="1" x14ac:dyDescent="0.25"/>
    <row r="4051" s="22" customFormat="1" x14ac:dyDescent="0.25"/>
    <row r="4052" s="22" customFormat="1" x14ac:dyDescent="0.25"/>
    <row r="4053" s="22" customFormat="1" x14ac:dyDescent="0.25"/>
    <row r="4054" s="22" customFormat="1" x14ac:dyDescent="0.25"/>
    <row r="4055" s="22" customFormat="1" x14ac:dyDescent="0.25"/>
    <row r="4056" s="22" customFormat="1" x14ac:dyDescent="0.25"/>
    <row r="4057" s="22" customFormat="1" x14ac:dyDescent="0.25"/>
    <row r="4058" s="22" customFormat="1" x14ac:dyDescent="0.25"/>
    <row r="4059" s="22" customFormat="1" x14ac:dyDescent="0.25"/>
    <row r="4060" s="22" customFormat="1" x14ac:dyDescent="0.25"/>
    <row r="4061" s="22" customFormat="1" x14ac:dyDescent="0.25"/>
    <row r="4062" s="22" customFormat="1" x14ac:dyDescent="0.25"/>
    <row r="4063" s="22" customFormat="1" x14ac:dyDescent="0.25"/>
    <row r="4064" s="22" customFormat="1" x14ac:dyDescent="0.25"/>
    <row r="4065" s="22" customFormat="1" x14ac:dyDescent="0.25"/>
    <row r="4066" s="22" customFormat="1" x14ac:dyDescent="0.25"/>
    <row r="4067" s="22" customFormat="1" x14ac:dyDescent="0.25"/>
    <row r="4068" s="22" customFormat="1" x14ac:dyDescent="0.25"/>
    <row r="4069" s="22" customFormat="1" x14ac:dyDescent="0.25"/>
    <row r="4070" s="22" customFormat="1" x14ac:dyDescent="0.25"/>
    <row r="4071" s="22" customFormat="1" x14ac:dyDescent="0.25"/>
    <row r="4072" s="22" customFormat="1" x14ac:dyDescent="0.25"/>
    <row r="4073" s="22" customFormat="1" x14ac:dyDescent="0.25"/>
    <row r="4074" s="22" customFormat="1" x14ac:dyDescent="0.25"/>
    <row r="4075" s="22" customFormat="1" x14ac:dyDescent="0.25"/>
    <row r="4076" s="22" customFormat="1" x14ac:dyDescent="0.25"/>
    <row r="4077" s="22" customFormat="1" x14ac:dyDescent="0.25"/>
    <row r="4078" s="22" customFormat="1" x14ac:dyDescent="0.25"/>
    <row r="4079" s="22" customFormat="1" x14ac:dyDescent="0.25"/>
    <row r="4080" s="22" customFormat="1" x14ac:dyDescent="0.25"/>
    <row r="4081" s="22" customFormat="1" x14ac:dyDescent="0.25"/>
    <row r="4082" s="22" customFormat="1" x14ac:dyDescent="0.25"/>
    <row r="4083" s="22" customFormat="1" x14ac:dyDescent="0.25"/>
    <row r="4084" s="22" customFormat="1" x14ac:dyDescent="0.25"/>
    <row r="4085" s="22" customFormat="1" x14ac:dyDescent="0.25"/>
    <row r="4086" s="22" customFormat="1" x14ac:dyDescent="0.25"/>
    <row r="4087" s="22" customFormat="1" x14ac:dyDescent="0.25"/>
    <row r="4088" s="22" customFormat="1" x14ac:dyDescent="0.25"/>
    <row r="4089" s="22" customFormat="1" x14ac:dyDescent="0.25"/>
    <row r="4090" s="22" customFormat="1" x14ac:dyDescent="0.25"/>
    <row r="4091" s="22" customFormat="1" x14ac:dyDescent="0.25"/>
    <row r="4092" s="22" customFormat="1" x14ac:dyDescent="0.25"/>
    <row r="4093" s="22" customFormat="1" x14ac:dyDescent="0.25"/>
    <row r="4094" s="22" customFormat="1" x14ac:dyDescent="0.25"/>
    <row r="4095" s="22" customFormat="1" x14ac:dyDescent="0.25"/>
    <row r="4096" s="22" customFormat="1" x14ac:dyDescent="0.25"/>
    <row r="4097" s="22" customFormat="1" x14ac:dyDescent="0.25"/>
    <row r="4098" s="22" customFormat="1" x14ac:dyDescent="0.25"/>
    <row r="4099" s="22" customFormat="1" x14ac:dyDescent="0.25"/>
    <row r="4100" s="22" customFormat="1" x14ac:dyDescent="0.25"/>
    <row r="4101" s="22" customFormat="1" x14ac:dyDescent="0.25"/>
    <row r="4102" s="22" customFormat="1" x14ac:dyDescent="0.25"/>
    <row r="4103" s="22" customFormat="1" x14ac:dyDescent="0.25"/>
    <row r="4104" s="22" customFormat="1" x14ac:dyDescent="0.25"/>
    <row r="4105" s="22" customFormat="1" x14ac:dyDescent="0.25"/>
    <row r="4106" s="22" customFormat="1" x14ac:dyDescent="0.25"/>
    <row r="4107" s="22" customFormat="1" x14ac:dyDescent="0.25"/>
    <row r="4108" s="22" customFormat="1" x14ac:dyDescent="0.25"/>
    <row r="4109" s="22" customFormat="1" x14ac:dyDescent="0.25"/>
    <row r="4110" s="22" customFormat="1" x14ac:dyDescent="0.25"/>
    <row r="4111" s="22" customFormat="1" x14ac:dyDescent="0.25"/>
    <row r="4112" s="22" customFormat="1" x14ac:dyDescent="0.25"/>
    <row r="4113" s="22" customFormat="1" x14ac:dyDescent="0.25"/>
    <row r="4114" s="22" customFormat="1" x14ac:dyDescent="0.25"/>
    <row r="4115" s="22" customFormat="1" x14ac:dyDescent="0.25"/>
    <row r="4116" s="22" customFormat="1" x14ac:dyDescent="0.25"/>
    <row r="4117" s="22" customFormat="1" x14ac:dyDescent="0.25"/>
    <row r="4118" s="22" customFormat="1" x14ac:dyDescent="0.25"/>
    <row r="4119" s="22" customFormat="1" x14ac:dyDescent="0.25"/>
    <row r="4120" s="22" customFormat="1" x14ac:dyDescent="0.25"/>
    <row r="4121" s="22" customFormat="1" x14ac:dyDescent="0.25"/>
    <row r="4122" s="22" customFormat="1" x14ac:dyDescent="0.25"/>
    <row r="4123" s="22" customFormat="1" x14ac:dyDescent="0.25"/>
    <row r="4124" s="22" customFormat="1" x14ac:dyDescent="0.25"/>
    <row r="4125" s="22" customFormat="1" x14ac:dyDescent="0.25"/>
    <row r="4126" s="22" customFormat="1" x14ac:dyDescent="0.25"/>
    <row r="4127" s="22" customFormat="1" x14ac:dyDescent="0.25"/>
    <row r="4128" s="22" customFormat="1" x14ac:dyDescent="0.25"/>
    <row r="4129" s="22" customFormat="1" x14ac:dyDescent="0.25"/>
    <row r="4130" s="22" customFormat="1" x14ac:dyDescent="0.25"/>
    <row r="4131" s="22" customFormat="1" x14ac:dyDescent="0.25"/>
    <row r="4132" s="22" customFormat="1" x14ac:dyDescent="0.25"/>
    <row r="4133" s="22" customFormat="1" x14ac:dyDescent="0.25"/>
    <row r="4134" s="22" customFormat="1" x14ac:dyDescent="0.25"/>
    <row r="4135" s="22" customFormat="1" x14ac:dyDescent="0.25"/>
    <row r="4136" s="22" customFormat="1" x14ac:dyDescent="0.25"/>
    <row r="4137" s="22" customFormat="1" x14ac:dyDescent="0.25"/>
    <row r="4138" s="22" customFormat="1" x14ac:dyDescent="0.25"/>
    <row r="4139" s="22" customFormat="1" x14ac:dyDescent="0.25"/>
    <row r="4140" s="22" customFormat="1" x14ac:dyDescent="0.25"/>
    <row r="4141" s="22" customFormat="1" x14ac:dyDescent="0.25"/>
    <row r="4142" s="22" customFormat="1" x14ac:dyDescent="0.25"/>
    <row r="4143" s="22" customFormat="1" x14ac:dyDescent="0.25"/>
    <row r="4144" s="22" customFormat="1" x14ac:dyDescent="0.25"/>
    <row r="4145" s="22" customFormat="1" x14ac:dyDescent="0.25"/>
    <row r="4146" s="22" customFormat="1" x14ac:dyDescent="0.25"/>
    <row r="4147" s="22" customFormat="1" x14ac:dyDescent="0.25"/>
    <row r="4148" s="22" customFormat="1" x14ac:dyDescent="0.25"/>
    <row r="4149" s="22" customFormat="1" x14ac:dyDescent="0.25"/>
    <row r="4150" s="22" customFormat="1" x14ac:dyDescent="0.25"/>
    <row r="4151" s="22" customFormat="1" x14ac:dyDescent="0.25"/>
    <row r="4152" s="22" customFormat="1" x14ac:dyDescent="0.25"/>
    <row r="4153" s="22" customFormat="1" x14ac:dyDescent="0.25"/>
    <row r="4154" s="22" customFormat="1" x14ac:dyDescent="0.25"/>
    <row r="4155" s="22" customFormat="1" x14ac:dyDescent="0.25"/>
    <row r="4156" s="22" customFormat="1" x14ac:dyDescent="0.25"/>
    <row r="4157" s="22" customFormat="1" x14ac:dyDescent="0.25"/>
    <row r="4158" s="22" customFormat="1" x14ac:dyDescent="0.25"/>
    <row r="4159" s="22" customFormat="1" x14ac:dyDescent="0.25"/>
    <row r="4160" s="22" customFormat="1" x14ac:dyDescent="0.25"/>
    <row r="4161" s="22" customFormat="1" x14ac:dyDescent="0.25"/>
    <row r="4162" s="22" customFormat="1" x14ac:dyDescent="0.25"/>
    <row r="4163" s="22" customFormat="1" x14ac:dyDescent="0.25"/>
    <row r="4164" s="22" customFormat="1" x14ac:dyDescent="0.25"/>
    <row r="4165" s="22" customFormat="1" x14ac:dyDescent="0.25"/>
    <row r="4166" s="22" customFormat="1" x14ac:dyDescent="0.25"/>
    <row r="4167" s="22" customFormat="1" x14ac:dyDescent="0.25"/>
    <row r="4168" s="22" customFormat="1" x14ac:dyDescent="0.25"/>
    <row r="4169" s="22" customFormat="1" x14ac:dyDescent="0.25"/>
    <row r="4170" s="22" customFormat="1" x14ac:dyDescent="0.25"/>
    <row r="4171" s="22" customFormat="1" x14ac:dyDescent="0.25"/>
    <row r="4172" s="22" customFormat="1" x14ac:dyDescent="0.25"/>
    <row r="4173" s="22" customFormat="1" x14ac:dyDescent="0.25"/>
    <row r="4174" s="22" customFormat="1" x14ac:dyDescent="0.25"/>
    <row r="4175" s="22" customFormat="1" x14ac:dyDescent="0.25"/>
    <row r="4176" s="22" customFormat="1" x14ac:dyDescent="0.25"/>
    <row r="4177" s="22" customFormat="1" x14ac:dyDescent="0.25"/>
    <row r="4178" s="22" customFormat="1" x14ac:dyDescent="0.25"/>
    <row r="4179" s="22" customFormat="1" x14ac:dyDescent="0.25"/>
    <row r="4180" s="22" customFormat="1" x14ac:dyDescent="0.25"/>
    <row r="4181" s="22" customFormat="1" x14ac:dyDescent="0.25"/>
    <row r="4182" s="22" customFormat="1" x14ac:dyDescent="0.25"/>
    <row r="4183" s="22" customFormat="1" x14ac:dyDescent="0.25"/>
    <row r="4184" s="22" customFormat="1" x14ac:dyDescent="0.25"/>
    <row r="4185" s="22" customFormat="1" x14ac:dyDescent="0.25"/>
    <row r="4186" s="22" customFormat="1" x14ac:dyDescent="0.25"/>
    <row r="4187" s="22" customFormat="1" x14ac:dyDescent="0.25"/>
    <row r="4188" s="22" customFormat="1" x14ac:dyDescent="0.25"/>
    <row r="4189" s="22" customFormat="1" x14ac:dyDescent="0.25"/>
    <row r="4190" s="22" customFormat="1" x14ac:dyDescent="0.25"/>
    <row r="4191" s="22" customFormat="1" x14ac:dyDescent="0.25"/>
    <row r="4192" s="22" customFormat="1" x14ac:dyDescent="0.25"/>
    <row r="4193" s="22" customFormat="1" x14ac:dyDescent="0.25"/>
    <row r="4194" s="22" customFormat="1" x14ac:dyDescent="0.25"/>
    <row r="4195" s="22" customFormat="1" x14ac:dyDescent="0.25"/>
    <row r="4196" s="22" customFormat="1" x14ac:dyDescent="0.25"/>
    <row r="4197" s="22" customFormat="1" x14ac:dyDescent="0.25"/>
    <row r="4198" s="22" customFormat="1" x14ac:dyDescent="0.25"/>
    <row r="4199" s="22" customFormat="1" x14ac:dyDescent="0.25"/>
    <row r="4200" s="22" customFormat="1" x14ac:dyDescent="0.25"/>
    <row r="4201" s="22" customFormat="1" x14ac:dyDescent="0.25"/>
    <row r="4202" s="22" customFormat="1" x14ac:dyDescent="0.25"/>
    <row r="4203" s="22" customFormat="1" x14ac:dyDescent="0.25"/>
    <row r="4204" s="22" customFormat="1" x14ac:dyDescent="0.25"/>
    <row r="4205" s="22" customFormat="1" x14ac:dyDescent="0.25"/>
    <row r="4206" s="22" customFormat="1" x14ac:dyDescent="0.25"/>
    <row r="4207" s="22" customFormat="1" x14ac:dyDescent="0.25"/>
    <row r="4208" s="22" customFormat="1" x14ac:dyDescent="0.25"/>
    <row r="4209" s="22" customFormat="1" x14ac:dyDescent="0.25"/>
    <row r="4210" s="22" customFormat="1" x14ac:dyDescent="0.25"/>
    <row r="4211" s="22" customFormat="1" x14ac:dyDescent="0.25"/>
    <row r="4212" s="22" customFormat="1" x14ac:dyDescent="0.25"/>
    <row r="4213" s="22" customFormat="1" x14ac:dyDescent="0.25"/>
    <row r="4214" s="22" customFormat="1" x14ac:dyDescent="0.25"/>
    <row r="4215" s="22" customFormat="1" x14ac:dyDescent="0.25"/>
    <row r="4216" s="22" customFormat="1" x14ac:dyDescent="0.25"/>
    <row r="4217" s="22" customFormat="1" x14ac:dyDescent="0.25"/>
    <row r="4218" s="22" customFormat="1" x14ac:dyDescent="0.25"/>
    <row r="4219" s="22" customFormat="1" x14ac:dyDescent="0.25"/>
    <row r="4220" s="22" customFormat="1" x14ac:dyDescent="0.25"/>
    <row r="4221" s="22" customFormat="1" x14ac:dyDescent="0.25"/>
    <row r="4222" s="22" customFormat="1" x14ac:dyDescent="0.25"/>
    <row r="4223" s="22" customFormat="1" x14ac:dyDescent="0.25"/>
    <row r="4224" s="22" customFormat="1" x14ac:dyDescent="0.25"/>
    <row r="4225" s="22" customFormat="1" x14ac:dyDescent="0.25"/>
    <row r="4226" s="22" customFormat="1" x14ac:dyDescent="0.25"/>
    <row r="4227" s="22" customFormat="1" x14ac:dyDescent="0.25"/>
    <row r="4228" s="22" customFormat="1" x14ac:dyDescent="0.25"/>
    <row r="4229" s="22" customFormat="1" x14ac:dyDescent="0.25"/>
    <row r="4230" s="22" customFormat="1" x14ac:dyDescent="0.25"/>
    <row r="4231" s="22" customFormat="1" x14ac:dyDescent="0.25"/>
    <row r="4232" s="22" customFormat="1" x14ac:dyDescent="0.25"/>
    <row r="4233" s="22" customFormat="1" x14ac:dyDescent="0.25"/>
    <row r="4234" s="22" customFormat="1" x14ac:dyDescent="0.25"/>
    <row r="4235" s="22" customFormat="1" x14ac:dyDescent="0.25"/>
    <row r="4236" s="22" customFormat="1" x14ac:dyDescent="0.25"/>
    <row r="4237" s="22" customFormat="1" x14ac:dyDescent="0.25"/>
    <row r="4238" s="22" customFormat="1" x14ac:dyDescent="0.25"/>
    <row r="4239" s="22" customFormat="1" x14ac:dyDescent="0.25"/>
    <row r="4240" s="22" customFormat="1" x14ac:dyDescent="0.25"/>
    <row r="4241" s="22" customFormat="1" x14ac:dyDescent="0.25"/>
    <row r="4242" s="22" customFormat="1" x14ac:dyDescent="0.25"/>
    <row r="4243" s="22" customFormat="1" x14ac:dyDescent="0.25"/>
    <row r="4244" s="22" customFormat="1" x14ac:dyDescent="0.25"/>
    <row r="4245" s="22" customFormat="1" x14ac:dyDescent="0.25"/>
    <row r="4246" s="22" customFormat="1" x14ac:dyDescent="0.25"/>
    <row r="4247" s="22" customFormat="1" x14ac:dyDescent="0.25"/>
    <row r="4248" s="22" customFormat="1" x14ac:dyDescent="0.25"/>
    <row r="4249" s="22" customFormat="1" x14ac:dyDescent="0.25"/>
    <row r="4250" s="22" customFormat="1" x14ac:dyDescent="0.25"/>
    <row r="4251" s="22" customFormat="1" x14ac:dyDescent="0.25"/>
    <row r="4252" s="22" customFormat="1" x14ac:dyDescent="0.25"/>
    <row r="4253" s="22" customFormat="1" x14ac:dyDescent="0.25"/>
    <row r="4254" s="22" customFormat="1" x14ac:dyDescent="0.25"/>
    <row r="4255" s="22" customFormat="1" x14ac:dyDescent="0.25"/>
    <row r="4256" s="22" customFormat="1" x14ac:dyDescent="0.25"/>
    <row r="4257" s="22" customFormat="1" x14ac:dyDescent="0.25"/>
    <row r="4258" s="22" customFormat="1" x14ac:dyDescent="0.25"/>
    <row r="4259" s="22" customFormat="1" x14ac:dyDescent="0.25"/>
    <row r="4260" s="22" customFormat="1" x14ac:dyDescent="0.25"/>
    <row r="4261" s="22" customFormat="1" x14ac:dyDescent="0.25"/>
    <row r="4262" s="22" customFormat="1" x14ac:dyDescent="0.25"/>
    <row r="4263" s="22" customFormat="1" x14ac:dyDescent="0.25"/>
    <row r="4264" s="22" customFormat="1" x14ac:dyDescent="0.25"/>
    <row r="4265" s="22" customFormat="1" x14ac:dyDescent="0.25"/>
    <row r="4266" s="22" customFormat="1" x14ac:dyDescent="0.25"/>
    <row r="4267" s="22" customFormat="1" x14ac:dyDescent="0.25"/>
    <row r="4268" s="22" customFormat="1" x14ac:dyDescent="0.25"/>
    <row r="4269" s="22" customFormat="1" x14ac:dyDescent="0.25"/>
    <row r="4270" s="22" customFormat="1" x14ac:dyDescent="0.25"/>
    <row r="4271" s="22" customFormat="1" x14ac:dyDescent="0.25"/>
    <row r="4272" s="22" customFormat="1" x14ac:dyDescent="0.25"/>
    <row r="4273" s="22" customFormat="1" x14ac:dyDescent="0.25"/>
    <row r="4274" s="22" customFormat="1" x14ac:dyDescent="0.25"/>
    <row r="4275" s="22" customFormat="1" x14ac:dyDescent="0.25"/>
    <row r="4276" s="22" customFormat="1" x14ac:dyDescent="0.25"/>
    <row r="4277" s="22" customFormat="1" x14ac:dyDescent="0.25"/>
    <row r="4278" s="22" customFormat="1" x14ac:dyDescent="0.25"/>
    <row r="4279" s="22" customFormat="1" x14ac:dyDescent="0.25"/>
    <row r="4280" s="22" customFormat="1" x14ac:dyDescent="0.25"/>
    <row r="4281" s="22" customFormat="1" x14ac:dyDescent="0.25"/>
    <row r="4282" s="22" customFormat="1" x14ac:dyDescent="0.25"/>
    <row r="4283" s="22" customFormat="1" x14ac:dyDescent="0.25"/>
    <row r="4284" s="22" customFormat="1" x14ac:dyDescent="0.25"/>
    <row r="4285" s="22" customFormat="1" x14ac:dyDescent="0.25"/>
    <row r="4286" s="22" customFormat="1" x14ac:dyDescent="0.25"/>
    <row r="4287" s="22" customFormat="1" x14ac:dyDescent="0.25"/>
    <row r="4288" s="22" customFormat="1" x14ac:dyDescent="0.25"/>
    <row r="4289" s="22" customFormat="1" x14ac:dyDescent="0.25"/>
    <row r="4290" s="22" customFormat="1" x14ac:dyDescent="0.25"/>
    <row r="4291" s="22" customFormat="1" x14ac:dyDescent="0.25"/>
    <row r="4292" s="22" customFormat="1" x14ac:dyDescent="0.25"/>
    <row r="4293" s="22" customFormat="1" x14ac:dyDescent="0.25"/>
    <row r="4294" s="22" customFormat="1" x14ac:dyDescent="0.25"/>
    <row r="4295" s="22" customFormat="1" x14ac:dyDescent="0.25"/>
    <row r="4296" s="22" customFormat="1" x14ac:dyDescent="0.25"/>
    <row r="4297" s="22" customFormat="1" x14ac:dyDescent="0.25"/>
    <row r="4298" s="22" customFormat="1" x14ac:dyDescent="0.25"/>
    <row r="4299" s="22" customFormat="1" x14ac:dyDescent="0.25"/>
    <row r="4300" s="22" customFormat="1" x14ac:dyDescent="0.25"/>
    <row r="4301" s="22" customFormat="1" x14ac:dyDescent="0.25"/>
    <row r="4302" s="22" customFormat="1" x14ac:dyDescent="0.25"/>
    <row r="4303" s="22" customFormat="1" x14ac:dyDescent="0.25"/>
    <row r="4304" s="22" customFormat="1" x14ac:dyDescent="0.25"/>
    <row r="4305" s="22" customFormat="1" x14ac:dyDescent="0.25"/>
    <row r="4306" s="22" customFormat="1" x14ac:dyDescent="0.25"/>
    <row r="4307" s="22" customFormat="1" x14ac:dyDescent="0.25"/>
    <row r="4308" s="22" customFormat="1" x14ac:dyDescent="0.25"/>
    <row r="4309" s="22" customFormat="1" x14ac:dyDescent="0.25"/>
    <row r="4310" s="22" customFormat="1" x14ac:dyDescent="0.25"/>
    <row r="4311" s="22" customFormat="1" x14ac:dyDescent="0.25"/>
    <row r="4312" s="22" customFormat="1" x14ac:dyDescent="0.25"/>
    <row r="4313" s="22" customFormat="1" x14ac:dyDescent="0.25"/>
    <row r="4314" s="22" customFormat="1" x14ac:dyDescent="0.25"/>
    <row r="4315" s="22" customFormat="1" x14ac:dyDescent="0.25"/>
    <row r="4316" s="22" customFormat="1" x14ac:dyDescent="0.25"/>
    <row r="4317" s="22" customFormat="1" x14ac:dyDescent="0.25"/>
    <row r="4318" s="22" customFormat="1" x14ac:dyDescent="0.25"/>
    <row r="4319" s="22" customFormat="1" x14ac:dyDescent="0.25"/>
    <row r="4320" s="22" customFormat="1" x14ac:dyDescent="0.25"/>
    <row r="4321" s="22" customFormat="1" x14ac:dyDescent="0.25"/>
    <row r="4322" s="22" customFormat="1" x14ac:dyDescent="0.25"/>
    <row r="4323" s="22" customFormat="1" x14ac:dyDescent="0.25"/>
    <row r="4324" s="22" customFormat="1" x14ac:dyDescent="0.25"/>
    <row r="4325" s="22" customFormat="1" x14ac:dyDescent="0.25"/>
    <row r="4326" s="22" customFormat="1" x14ac:dyDescent="0.25"/>
    <row r="4327" s="22" customFormat="1" x14ac:dyDescent="0.25"/>
    <row r="4328" s="22" customFormat="1" x14ac:dyDescent="0.25"/>
    <row r="4329" s="22" customFormat="1" x14ac:dyDescent="0.25"/>
    <row r="4330" s="22" customFormat="1" x14ac:dyDescent="0.25"/>
    <row r="4331" s="22" customFormat="1" x14ac:dyDescent="0.25"/>
    <row r="4332" s="22" customFormat="1" x14ac:dyDescent="0.25"/>
    <row r="4333" s="22" customFormat="1" x14ac:dyDescent="0.25"/>
    <row r="4334" s="22" customFormat="1" x14ac:dyDescent="0.25"/>
    <row r="4335" s="22" customFormat="1" x14ac:dyDescent="0.25"/>
    <row r="4336" s="22" customFormat="1" x14ac:dyDescent="0.25"/>
    <row r="4337" s="22" customFormat="1" x14ac:dyDescent="0.25"/>
    <row r="4338" s="22" customFormat="1" x14ac:dyDescent="0.25"/>
    <row r="4339" s="22" customFormat="1" x14ac:dyDescent="0.25"/>
    <row r="4340" s="22" customFormat="1" x14ac:dyDescent="0.25"/>
    <row r="4341" s="22" customFormat="1" x14ac:dyDescent="0.25"/>
    <row r="4342" s="22" customFormat="1" x14ac:dyDescent="0.25"/>
    <row r="4343" s="22" customFormat="1" x14ac:dyDescent="0.25"/>
    <row r="4344" s="22" customFormat="1" x14ac:dyDescent="0.25"/>
    <row r="4345" s="22" customFormat="1" x14ac:dyDescent="0.25"/>
    <row r="4346" s="22" customFormat="1" x14ac:dyDescent="0.25"/>
    <row r="4347" s="22" customFormat="1" x14ac:dyDescent="0.25"/>
    <row r="4348" s="22" customFormat="1" x14ac:dyDescent="0.25"/>
    <row r="4349" s="22" customFormat="1" x14ac:dyDescent="0.25"/>
    <row r="4350" s="22" customFormat="1" x14ac:dyDescent="0.25"/>
    <row r="4351" s="22" customFormat="1" x14ac:dyDescent="0.25"/>
    <row r="4352" s="22" customFormat="1" x14ac:dyDescent="0.25"/>
    <row r="4353" s="22" customFormat="1" x14ac:dyDescent="0.25"/>
    <row r="4354" s="22" customFormat="1" x14ac:dyDescent="0.25"/>
    <row r="4355" s="22" customFormat="1" x14ac:dyDescent="0.25"/>
    <row r="4356" s="22" customFormat="1" x14ac:dyDescent="0.25"/>
    <row r="4357" s="22" customFormat="1" x14ac:dyDescent="0.25"/>
    <row r="4358" s="22" customFormat="1" x14ac:dyDescent="0.25"/>
    <row r="4359" s="22" customFormat="1" x14ac:dyDescent="0.25"/>
    <row r="4360" s="22" customFormat="1" x14ac:dyDescent="0.25"/>
    <row r="4361" s="22" customFormat="1" x14ac:dyDescent="0.25"/>
    <row r="4362" s="22" customFormat="1" x14ac:dyDescent="0.25"/>
    <row r="4363" s="22" customFormat="1" x14ac:dyDescent="0.25"/>
    <row r="4364" s="22" customFormat="1" x14ac:dyDescent="0.25"/>
    <row r="4365" s="22" customFormat="1" x14ac:dyDescent="0.25"/>
    <row r="4366" s="22" customFormat="1" x14ac:dyDescent="0.25"/>
    <row r="4367" s="22" customFormat="1" x14ac:dyDescent="0.25"/>
    <row r="4368" s="22" customFormat="1" x14ac:dyDescent="0.25"/>
    <row r="4369" s="22" customFormat="1" x14ac:dyDescent="0.25"/>
    <row r="4370" s="22" customFormat="1" x14ac:dyDescent="0.25"/>
    <row r="4371" s="22" customFormat="1" x14ac:dyDescent="0.25"/>
    <row r="4372" s="22" customFormat="1" x14ac:dyDescent="0.25"/>
    <row r="4373" s="22" customFormat="1" x14ac:dyDescent="0.25"/>
    <row r="4374" s="22" customFormat="1" x14ac:dyDescent="0.25"/>
    <row r="4375" s="22" customFormat="1" x14ac:dyDescent="0.25"/>
    <row r="4376" s="22" customFormat="1" x14ac:dyDescent="0.25"/>
    <row r="4377" s="22" customFormat="1" x14ac:dyDescent="0.25"/>
    <row r="4378" s="22" customFormat="1" x14ac:dyDescent="0.25"/>
    <row r="4379" s="22" customFormat="1" x14ac:dyDescent="0.25"/>
    <row r="4380" s="22" customFormat="1" x14ac:dyDescent="0.25"/>
    <row r="4381" s="22" customFormat="1" x14ac:dyDescent="0.25"/>
    <row r="4382" s="22" customFormat="1" x14ac:dyDescent="0.25"/>
    <row r="4383" s="22" customFormat="1" x14ac:dyDescent="0.25"/>
    <row r="4384" s="22" customFormat="1" x14ac:dyDescent="0.25"/>
    <row r="4385" s="22" customFormat="1" x14ac:dyDescent="0.25"/>
    <row r="4386" s="22" customFormat="1" x14ac:dyDescent="0.25"/>
    <row r="4387" s="22" customFormat="1" x14ac:dyDescent="0.25"/>
    <row r="4388" s="22" customFormat="1" x14ac:dyDescent="0.25"/>
    <row r="4389" s="22" customFormat="1" x14ac:dyDescent="0.25"/>
    <row r="4390" s="22" customFormat="1" x14ac:dyDescent="0.25"/>
    <row r="4391" s="22" customFormat="1" x14ac:dyDescent="0.25"/>
    <row r="4392" s="22" customFormat="1" x14ac:dyDescent="0.25"/>
    <row r="4393" s="22" customFormat="1" x14ac:dyDescent="0.25"/>
    <row r="4394" s="22" customFormat="1" x14ac:dyDescent="0.25"/>
    <row r="4395" s="22" customFormat="1" x14ac:dyDescent="0.25"/>
    <row r="4396" s="22" customFormat="1" x14ac:dyDescent="0.25"/>
    <row r="4397" s="22" customFormat="1" x14ac:dyDescent="0.25"/>
    <row r="4398" s="22" customFormat="1" x14ac:dyDescent="0.25"/>
    <row r="4399" s="22" customFormat="1" x14ac:dyDescent="0.25"/>
    <row r="4400" s="22" customFormat="1" x14ac:dyDescent="0.25"/>
    <row r="4401" s="22" customFormat="1" x14ac:dyDescent="0.25"/>
    <row r="4402" s="22" customFormat="1" x14ac:dyDescent="0.25"/>
    <row r="4403" s="22" customFormat="1" x14ac:dyDescent="0.25"/>
    <row r="4404" s="22" customFormat="1" x14ac:dyDescent="0.25"/>
    <row r="4405" s="22" customFormat="1" x14ac:dyDescent="0.25"/>
    <row r="4406" s="22" customFormat="1" x14ac:dyDescent="0.25"/>
    <row r="4407" s="22" customFormat="1" x14ac:dyDescent="0.25"/>
    <row r="4408" s="22" customFormat="1" x14ac:dyDescent="0.25"/>
    <row r="4409" s="22" customFormat="1" x14ac:dyDescent="0.25"/>
    <row r="4410" s="22" customFormat="1" x14ac:dyDescent="0.25"/>
    <row r="4411" s="22" customFormat="1" x14ac:dyDescent="0.25"/>
    <row r="4412" s="22" customFormat="1" x14ac:dyDescent="0.25"/>
    <row r="4413" s="22" customFormat="1" x14ac:dyDescent="0.25"/>
    <row r="4414" s="22" customFormat="1" x14ac:dyDescent="0.25"/>
    <row r="4415" s="22" customFormat="1" x14ac:dyDescent="0.25"/>
    <row r="4416" s="22" customFormat="1" x14ac:dyDescent="0.25"/>
    <row r="4417" s="22" customFormat="1" x14ac:dyDescent="0.25"/>
    <row r="4418" s="22" customFormat="1" x14ac:dyDescent="0.25"/>
    <row r="4419" s="22" customFormat="1" x14ac:dyDescent="0.25"/>
    <row r="4420" s="22" customFormat="1" x14ac:dyDescent="0.25"/>
    <row r="4421" s="22" customFormat="1" x14ac:dyDescent="0.25"/>
    <row r="4422" s="22" customFormat="1" x14ac:dyDescent="0.25"/>
    <row r="4423" s="22" customFormat="1" x14ac:dyDescent="0.25"/>
    <row r="4424" s="22" customFormat="1" x14ac:dyDescent="0.25"/>
    <row r="4425" s="22" customFormat="1" x14ac:dyDescent="0.25"/>
    <row r="4426" s="22" customFormat="1" x14ac:dyDescent="0.25"/>
    <row r="4427" s="22" customFormat="1" x14ac:dyDescent="0.25"/>
    <row r="4428" s="22" customFormat="1" x14ac:dyDescent="0.25"/>
    <row r="4429" s="22" customFormat="1" x14ac:dyDescent="0.25"/>
    <row r="4430" s="22" customFormat="1" x14ac:dyDescent="0.25"/>
    <row r="4431" s="22" customFormat="1" x14ac:dyDescent="0.25"/>
    <row r="4432" s="22" customFormat="1" x14ac:dyDescent="0.25"/>
    <row r="4433" s="22" customFormat="1" x14ac:dyDescent="0.25"/>
    <row r="4434" s="22" customFormat="1" x14ac:dyDescent="0.25"/>
    <row r="4435" s="22" customFormat="1" x14ac:dyDescent="0.25"/>
    <row r="4436" s="22" customFormat="1" x14ac:dyDescent="0.25"/>
    <row r="4437" s="22" customFormat="1" x14ac:dyDescent="0.25"/>
    <row r="4438" s="22" customFormat="1" x14ac:dyDescent="0.25"/>
    <row r="4439" s="22" customFormat="1" x14ac:dyDescent="0.25"/>
    <row r="4440" s="22" customFormat="1" x14ac:dyDescent="0.25"/>
    <row r="4441" s="22" customFormat="1" x14ac:dyDescent="0.25"/>
    <row r="4442" s="22" customFormat="1" x14ac:dyDescent="0.25"/>
    <row r="4443" s="22" customFormat="1" x14ac:dyDescent="0.25"/>
    <row r="4444" s="22" customFormat="1" x14ac:dyDescent="0.25"/>
    <row r="4445" s="22" customFormat="1" x14ac:dyDescent="0.25"/>
    <row r="4446" s="22" customFormat="1" x14ac:dyDescent="0.25"/>
    <row r="4447" s="22" customFormat="1" x14ac:dyDescent="0.25"/>
    <row r="4448" s="22" customFormat="1" x14ac:dyDescent="0.25"/>
    <row r="4449" s="22" customFormat="1" x14ac:dyDescent="0.25"/>
    <row r="4450" s="22" customFormat="1" x14ac:dyDescent="0.25"/>
    <row r="4451" s="22" customFormat="1" x14ac:dyDescent="0.25"/>
    <row r="4452" s="22" customFormat="1" x14ac:dyDescent="0.25"/>
    <row r="4453" s="22" customFormat="1" x14ac:dyDescent="0.25"/>
    <row r="4454" s="22" customFormat="1" x14ac:dyDescent="0.25"/>
    <row r="4455" s="22" customFormat="1" x14ac:dyDescent="0.25"/>
    <row r="4456" s="22" customFormat="1" x14ac:dyDescent="0.25"/>
    <row r="4457" s="22" customFormat="1" x14ac:dyDescent="0.25"/>
    <row r="4458" s="22" customFormat="1" x14ac:dyDescent="0.25"/>
    <row r="4459" s="22" customFormat="1" x14ac:dyDescent="0.25"/>
    <row r="4460" s="22" customFormat="1" x14ac:dyDescent="0.25"/>
    <row r="4461" s="22" customFormat="1" x14ac:dyDescent="0.25"/>
    <row r="4462" s="22" customFormat="1" x14ac:dyDescent="0.25"/>
    <row r="4463" s="22" customFormat="1" x14ac:dyDescent="0.25"/>
    <row r="4464" s="22" customFormat="1" x14ac:dyDescent="0.25"/>
    <row r="4465" s="22" customFormat="1" x14ac:dyDescent="0.25"/>
    <row r="4466" s="22" customFormat="1" x14ac:dyDescent="0.25"/>
    <row r="4467" s="22" customFormat="1" x14ac:dyDescent="0.25"/>
    <row r="4468" s="22" customFormat="1" x14ac:dyDescent="0.25"/>
    <row r="4469" s="22" customFormat="1" x14ac:dyDescent="0.25"/>
    <row r="4470" s="22" customFormat="1" x14ac:dyDescent="0.25"/>
    <row r="4471" s="22" customFormat="1" x14ac:dyDescent="0.25"/>
    <row r="4472" s="22" customFormat="1" x14ac:dyDescent="0.25"/>
    <row r="4473" s="22" customFormat="1" x14ac:dyDescent="0.25"/>
    <row r="4474" s="22" customFormat="1" x14ac:dyDescent="0.25"/>
    <row r="4475" s="22" customFormat="1" x14ac:dyDescent="0.25"/>
    <row r="4476" s="22" customFormat="1" x14ac:dyDescent="0.25"/>
    <row r="4477" s="22" customFormat="1" x14ac:dyDescent="0.25"/>
    <row r="4478" s="22" customFormat="1" x14ac:dyDescent="0.25"/>
    <row r="4479" s="22" customFormat="1" x14ac:dyDescent="0.25"/>
    <row r="4480" s="22" customFormat="1" x14ac:dyDescent="0.25"/>
    <row r="4481" s="22" customFormat="1" x14ac:dyDescent="0.25"/>
    <row r="4482" s="22" customFormat="1" x14ac:dyDescent="0.25"/>
    <row r="4483" s="22" customFormat="1" x14ac:dyDescent="0.25"/>
    <row r="4484" s="22" customFormat="1" x14ac:dyDescent="0.25"/>
    <row r="4485" s="22" customFormat="1" x14ac:dyDescent="0.25"/>
    <row r="4486" s="22" customFormat="1" x14ac:dyDescent="0.25"/>
    <row r="4487" s="22" customFormat="1" x14ac:dyDescent="0.25"/>
    <row r="4488" s="22" customFormat="1" x14ac:dyDescent="0.25"/>
    <row r="4489" s="22" customFormat="1" x14ac:dyDescent="0.25"/>
    <row r="4490" s="22" customFormat="1" x14ac:dyDescent="0.25"/>
    <row r="4491" s="22" customFormat="1" x14ac:dyDescent="0.25"/>
    <row r="4492" s="22" customFormat="1" x14ac:dyDescent="0.25"/>
    <row r="4493" s="22" customFormat="1" x14ac:dyDescent="0.25"/>
    <row r="4494" s="22" customFormat="1" x14ac:dyDescent="0.25"/>
    <row r="4495" s="22" customFormat="1" x14ac:dyDescent="0.25"/>
    <row r="4496" s="22" customFormat="1" x14ac:dyDescent="0.25"/>
    <row r="4497" s="22" customFormat="1" x14ac:dyDescent="0.25"/>
    <row r="4498" s="22" customFormat="1" x14ac:dyDescent="0.25"/>
    <row r="4499" s="22" customFormat="1" x14ac:dyDescent="0.25"/>
    <row r="4500" s="22" customFormat="1" x14ac:dyDescent="0.25"/>
    <row r="4501" s="22" customFormat="1" x14ac:dyDescent="0.25"/>
    <row r="4502" s="22" customFormat="1" x14ac:dyDescent="0.25"/>
    <row r="4503" s="22" customFormat="1" x14ac:dyDescent="0.25"/>
    <row r="4504" s="22" customFormat="1" x14ac:dyDescent="0.25"/>
    <row r="4505" s="22" customFormat="1" x14ac:dyDescent="0.25"/>
    <row r="4506" s="22" customFormat="1" x14ac:dyDescent="0.25"/>
    <row r="4507" s="22" customFormat="1" x14ac:dyDescent="0.25"/>
    <row r="4508" s="22" customFormat="1" x14ac:dyDescent="0.25"/>
    <row r="4509" s="22" customFormat="1" x14ac:dyDescent="0.25"/>
    <row r="4510" s="22" customFormat="1" x14ac:dyDescent="0.25"/>
    <row r="4511" s="22" customFormat="1" x14ac:dyDescent="0.25"/>
    <row r="4512" s="22" customFormat="1" x14ac:dyDescent="0.25"/>
    <row r="4513" s="22" customFormat="1" x14ac:dyDescent="0.25"/>
    <row r="4514" s="22" customFormat="1" x14ac:dyDescent="0.25"/>
    <row r="4515" s="22" customFormat="1" x14ac:dyDescent="0.25"/>
    <row r="4516" s="22" customFormat="1" x14ac:dyDescent="0.25"/>
    <row r="4517" s="22" customFormat="1" x14ac:dyDescent="0.25"/>
    <row r="4518" s="22" customFormat="1" x14ac:dyDescent="0.25"/>
    <row r="4519" s="22" customFormat="1" x14ac:dyDescent="0.25"/>
    <row r="4520" s="22" customFormat="1" x14ac:dyDescent="0.25"/>
    <row r="4521" s="22" customFormat="1" x14ac:dyDescent="0.25"/>
    <row r="4522" s="22" customFormat="1" x14ac:dyDescent="0.25"/>
    <row r="4523" s="22" customFormat="1" x14ac:dyDescent="0.25"/>
    <row r="4524" s="22" customFormat="1" x14ac:dyDescent="0.25"/>
    <row r="4525" s="22" customFormat="1" x14ac:dyDescent="0.25"/>
    <row r="4526" s="22" customFormat="1" x14ac:dyDescent="0.25"/>
    <row r="4527" s="22" customFormat="1" x14ac:dyDescent="0.25"/>
    <row r="4528" s="22" customFormat="1" x14ac:dyDescent="0.25"/>
    <row r="4529" s="22" customFormat="1" x14ac:dyDescent="0.25"/>
    <row r="4530" s="22" customFormat="1" x14ac:dyDescent="0.25"/>
    <row r="4531" s="22" customFormat="1" x14ac:dyDescent="0.25"/>
    <row r="4532" s="22" customFormat="1" x14ac:dyDescent="0.25"/>
    <row r="4533" s="22" customFormat="1" x14ac:dyDescent="0.25"/>
    <row r="4534" s="22" customFormat="1" x14ac:dyDescent="0.25"/>
    <row r="4535" s="22" customFormat="1" x14ac:dyDescent="0.25"/>
    <row r="4536" s="22" customFormat="1" x14ac:dyDescent="0.25"/>
    <row r="4537" s="22" customFormat="1" x14ac:dyDescent="0.25"/>
    <row r="4538" s="22" customFormat="1" x14ac:dyDescent="0.25"/>
    <row r="4539" s="22" customFormat="1" x14ac:dyDescent="0.25"/>
    <row r="4540" s="22" customFormat="1" x14ac:dyDescent="0.25"/>
    <row r="4541" s="22" customFormat="1" x14ac:dyDescent="0.25"/>
    <row r="4542" s="22" customFormat="1" x14ac:dyDescent="0.25"/>
    <row r="4543" s="22" customFormat="1" x14ac:dyDescent="0.25"/>
    <row r="4544" s="22" customFormat="1" x14ac:dyDescent="0.25"/>
    <row r="4545" s="22" customFormat="1" x14ac:dyDescent="0.25"/>
    <row r="4546" s="22" customFormat="1" x14ac:dyDescent="0.25"/>
    <row r="4547" s="22" customFormat="1" x14ac:dyDescent="0.25"/>
    <row r="4548" s="22" customFormat="1" x14ac:dyDescent="0.25"/>
    <row r="4549" s="22" customFormat="1" x14ac:dyDescent="0.25"/>
    <row r="4550" s="22" customFormat="1" x14ac:dyDescent="0.25"/>
    <row r="4551" s="22" customFormat="1" x14ac:dyDescent="0.25"/>
    <row r="4552" s="22" customFormat="1" x14ac:dyDescent="0.25"/>
    <row r="4553" s="22" customFormat="1" x14ac:dyDescent="0.25"/>
    <row r="4554" s="22" customFormat="1" x14ac:dyDescent="0.25"/>
    <row r="4555" s="22" customFormat="1" x14ac:dyDescent="0.25"/>
    <row r="4556" s="22" customFormat="1" x14ac:dyDescent="0.25"/>
    <row r="4557" s="22" customFormat="1" x14ac:dyDescent="0.25"/>
    <row r="4558" s="22" customFormat="1" x14ac:dyDescent="0.25"/>
    <row r="4559" s="22" customFormat="1" x14ac:dyDescent="0.25"/>
    <row r="4560" s="22" customFormat="1" x14ac:dyDescent="0.25"/>
    <row r="4561" s="22" customFormat="1" x14ac:dyDescent="0.25"/>
    <row r="4562" s="22" customFormat="1" x14ac:dyDescent="0.25"/>
    <row r="4563" s="22" customFormat="1" x14ac:dyDescent="0.25"/>
    <row r="4564" s="22" customFormat="1" x14ac:dyDescent="0.25"/>
    <row r="4565" s="22" customFormat="1" x14ac:dyDescent="0.25"/>
    <row r="4566" s="22" customFormat="1" x14ac:dyDescent="0.25"/>
    <row r="4567" s="22" customFormat="1" x14ac:dyDescent="0.25"/>
    <row r="4568" s="22" customFormat="1" x14ac:dyDescent="0.25"/>
    <row r="4569" s="22" customFormat="1" x14ac:dyDescent="0.25"/>
    <row r="4570" s="22" customFormat="1" x14ac:dyDescent="0.25"/>
    <row r="4571" s="22" customFormat="1" x14ac:dyDescent="0.25"/>
    <row r="4572" s="22" customFormat="1" x14ac:dyDescent="0.25"/>
    <row r="4573" s="22" customFormat="1" x14ac:dyDescent="0.25"/>
    <row r="4574" s="22" customFormat="1" x14ac:dyDescent="0.25"/>
    <row r="4575" s="22" customFormat="1" x14ac:dyDescent="0.25"/>
    <row r="4576" s="22" customFormat="1" x14ac:dyDescent="0.25"/>
    <row r="4577" s="22" customFormat="1" x14ac:dyDescent="0.25"/>
    <row r="4578" s="22" customFormat="1" x14ac:dyDescent="0.25"/>
    <row r="4579" s="22" customFormat="1" x14ac:dyDescent="0.25"/>
    <row r="4580" s="22" customFormat="1" x14ac:dyDescent="0.25"/>
    <row r="4581" s="22" customFormat="1" x14ac:dyDescent="0.25"/>
    <row r="4582" s="22" customFormat="1" x14ac:dyDescent="0.25"/>
    <row r="4583" s="22" customFormat="1" x14ac:dyDescent="0.25"/>
    <row r="4584" s="22" customFormat="1" x14ac:dyDescent="0.25"/>
    <row r="4585" s="22" customFormat="1" x14ac:dyDescent="0.25"/>
    <row r="4586" s="22" customFormat="1" x14ac:dyDescent="0.25"/>
    <row r="4587" s="22" customFormat="1" x14ac:dyDescent="0.25"/>
    <row r="4588" s="22" customFormat="1" x14ac:dyDescent="0.25"/>
    <row r="4589" s="22" customFormat="1" x14ac:dyDescent="0.25"/>
    <row r="4590" s="22" customFormat="1" x14ac:dyDescent="0.25"/>
    <row r="4591" s="22" customFormat="1" x14ac:dyDescent="0.25"/>
    <row r="4592" s="22" customFormat="1" x14ac:dyDescent="0.25"/>
    <row r="4593" s="22" customFormat="1" x14ac:dyDescent="0.25"/>
    <row r="4594" s="22" customFormat="1" x14ac:dyDescent="0.25"/>
    <row r="4595" s="22" customFormat="1" x14ac:dyDescent="0.25"/>
    <row r="4596" s="22" customFormat="1" x14ac:dyDescent="0.25"/>
    <row r="4597" s="22" customFormat="1" x14ac:dyDescent="0.25"/>
    <row r="4598" s="22" customFormat="1" x14ac:dyDescent="0.25"/>
    <row r="4599" s="22" customFormat="1" x14ac:dyDescent="0.25"/>
    <row r="4600" s="22" customFormat="1" x14ac:dyDescent="0.25"/>
    <row r="4601" s="22" customFormat="1" x14ac:dyDescent="0.25"/>
    <row r="4602" s="22" customFormat="1" x14ac:dyDescent="0.25"/>
    <row r="4603" s="22" customFormat="1" x14ac:dyDescent="0.25"/>
    <row r="4604" s="22" customFormat="1" x14ac:dyDescent="0.25"/>
    <row r="4605" s="22" customFormat="1" x14ac:dyDescent="0.25"/>
    <row r="4606" s="22" customFormat="1" x14ac:dyDescent="0.25"/>
    <row r="4607" s="22" customFormat="1" x14ac:dyDescent="0.25"/>
    <row r="4608" s="22" customFormat="1" x14ac:dyDescent="0.25"/>
    <row r="4609" s="22" customFormat="1" x14ac:dyDescent="0.25"/>
    <row r="4610" s="22" customFormat="1" x14ac:dyDescent="0.25"/>
    <row r="4611" s="22" customFormat="1" x14ac:dyDescent="0.25"/>
    <row r="4612" s="22" customFormat="1" x14ac:dyDescent="0.25"/>
    <row r="4613" s="22" customFormat="1" x14ac:dyDescent="0.25"/>
    <row r="4614" s="22" customFormat="1" x14ac:dyDescent="0.25"/>
    <row r="4615" s="22" customFormat="1" x14ac:dyDescent="0.25"/>
    <row r="4616" s="22" customFormat="1" x14ac:dyDescent="0.25"/>
    <row r="4617" s="22" customFormat="1" x14ac:dyDescent="0.25"/>
    <row r="4618" s="22" customFormat="1" x14ac:dyDescent="0.25"/>
    <row r="4619" s="22" customFormat="1" x14ac:dyDescent="0.25"/>
    <row r="4620" s="22" customFormat="1" x14ac:dyDescent="0.25"/>
    <row r="4621" s="22" customFormat="1" x14ac:dyDescent="0.25"/>
    <row r="4622" s="22" customFormat="1" x14ac:dyDescent="0.25"/>
    <row r="4623" s="22" customFormat="1" x14ac:dyDescent="0.25"/>
    <row r="4624" s="22" customFormat="1" x14ac:dyDescent="0.25"/>
    <row r="4625" s="22" customFormat="1" x14ac:dyDescent="0.25"/>
    <row r="4626" s="22" customFormat="1" x14ac:dyDescent="0.25"/>
    <row r="4627" s="22" customFormat="1" x14ac:dyDescent="0.25"/>
    <row r="4628" s="22" customFormat="1" x14ac:dyDescent="0.25"/>
    <row r="4629" s="22" customFormat="1" x14ac:dyDescent="0.25"/>
    <row r="4630" s="22" customFormat="1" x14ac:dyDescent="0.25"/>
    <row r="4631" s="22" customFormat="1" x14ac:dyDescent="0.25"/>
    <row r="4632" s="22" customFormat="1" x14ac:dyDescent="0.25"/>
    <row r="4633" s="22" customFormat="1" x14ac:dyDescent="0.25"/>
    <row r="4634" s="22" customFormat="1" x14ac:dyDescent="0.25"/>
    <row r="4635" s="22" customFormat="1" x14ac:dyDescent="0.25"/>
    <row r="4636" s="22" customFormat="1" x14ac:dyDescent="0.25"/>
    <row r="4637" s="22" customFormat="1" x14ac:dyDescent="0.25"/>
    <row r="4638" s="22" customFormat="1" x14ac:dyDescent="0.25"/>
    <row r="4639" s="22" customFormat="1" x14ac:dyDescent="0.25"/>
    <row r="4640" s="22" customFormat="1" x14ac:dyDescent="0.25"/>
    <row r="4641" s="22" customFormat="1" x14ac:dyDescent="0.25"/>
    <row r="4642" s="22" customFormat="1" x14ac:dyDescent="0.25"/>
    <row r="4643" s="22" customFormat="1" x14ac:dyDescent="0.25"/>
    <row r="4644" s="22" customFormat="1" x14ac:dyDescent="0.25"/>
    <row r="4645" s="22" customFormat="1" x14ac:dyDescent="0.25"/>
    <row r="4646" s="22" customFormat="1" x14ac:dyDescent="0.25"/>
    <row r="4647" s="22" customFormat="1" x14ac:dyDescent="0.25"/>
    <row r="4648" s="22" customFormat="1" x14ac:dyDescent="0.25"/>
    <row r="4649" s="22" customFormat="1" x14ac:dyDescent="0.25"/>
    <row r="4650" s="22" customFormat="1" x14ac:dyDescent="0.25"/>
    <row r="4651" s="22" customFormat="1" x14ac:dyDescent="0.25"/>
    <row r="4652" s="22" customFormat="1" x14ac:dyDescent="0.25"/>
    <row r="4653" s="22" customFormat="1" x14ac:dyDescent="0.25"/>
    <row r="4654" s="22" customFormat="1" x14ac:dyDescent="0.25"/>
    <row r="4655" s="22" customFormat="1" x14ac:dyDescent="0.25"/>
    <row r="4656" s="22" customFormat="1" x14ac:dyDescent="0.25"/>
    <row r="4657" s="22" customFormat="1" x14ac:dyDescent="0.25"/>
    <row r="4658" s="22" customFormat="1" x14ac:dyDescent="0.25"/>
    <row r="4659" s="22" customFormat="1" x14ac:dyDescent="0.25"/>
    <row r="4660" s="22" customFormat="1" x14ac:dyDescent="0.25"/>
    <row r="4661" s="22" customFormat="1" x14ac:dyDescent="0.25"/>
    <row r="4662" s="22" customFormat="1" x14ac:dyDescent="0.25"/>
    <row r="4663" s="22" customFormat="1" x14ac:dyDescent="0.25"/>
    <row r="4664" s="22" customFormat="1" x14ac:dyDescent="0.25"/>
    <row r="4665" s="22" customFormat="1" x14ac:dyDescent="0.25"/>
    <row r="4666" s="22" customFormat="1" x14ac:dyDescent="0.25"/>
    <row r="4667" s="22" customFormat="1" x14ac:dyDescent="0.25"/>
    <row r="4668" s="22" customFormat="1" x14ac:dyDescent="0.25"/>
    <row r="4669" s="22" customFormat="1" x14ac:dyDescent="0.25"/>
    <row r="4670" s="22" customFormat="1" x14ac:dyDescent="0.25"/>
    <row r="4671" s="22" customFormat="1" x14ac:dyDescent="0.25"/>
    <row r="4672" s="22" customFormat="1" x14ac:dyDescent="0.25"/>
    <row r="4673" s="22" customFormat="1" x14ac:dyDescent="0.25"/>
    <row r="4674" s="22" customFormat="1" x14ac:dyDescent="0.25"/>
    <row r="4675" s="22" customFormat="1" x14ac:dyDescent="0.25"/>
    <row r="4676" s="22" customFormat="1" x14ac:dyDescent="0.25"/>
    <row r="4677" s="22" customFormat="1" x14ac:dyDescent="0.25"/>
    <row r="4678" s="22" customFormat="1" x14ac:dyDescent="0.25"/>
    <row r="4679" s="22" customFormat="1" x14ac:dyDescent="0.25"/>
    <row r="4680" s="22" customFormat="1" x14ac:dyDescent="0.25"/>
    <row r="4681" s="22" customFormat="1" x14ac:dyDescent="0.25"/>
    <row r="4682" s="22" customFormat="1" x14ac:dyDescent="0.25"/>
    <row r="4683" s="22" customFormat="1" x14ac:dyDescent="0.25"/>
    <row r="4684" s="22" customFormat="1" x14ac:dyDescent="0.25"/>
    <row r="4685" s="22" customFormat="1" x14ac:dyDescent="0.25"/>
    <row r="4686" s="22" customFormat="1" x14ac:dyDescent="0.25"/>
    <row r="4687" s="22" customFormat="1" x14ac:dyDescent="0.25"/>
    <row r="4688" s="22" customFormat="1" x14ac:dyDescent="0.25"/>
    <row r="4689" s="22" customFormat="1" x14ac:dyDescent="0.25"/>
    <row r="4690" s="22" customFormat="1" x14ac:dyDescent="0.25"/>
    <row r="4691" s="22" customFormat="1" x14ac:dyDescent="0.25"/>
    <row r="4692" s="22" customFormat="1" x14ac:dyDescent="0.25"/>
    <row r="4693" s="22" customFormat="1" x14ac:dyDescent="0.25"/>
    <row r="4694" s="22" customFormat="1" x14ac:dyDescent="0.25"/>
    <row r="4695" s="22" customFormat="1" x14ac:dyDescent="0.25"/>
    <row r="4696" s="22" customFormat="1" x14ac:dyDescent="0.25"/>
    <row r="4697" s="22" customFormat="1" x14ac:dyDescent="0.25"/>
    <row r="4698" s="22" customFormat="1" x14ac:dyDescent="0.25"/>
    <row r="4699" s="22" customFormat="1" x14ac:dyDescent="0.25"/>
    <row r="4700" s="22" customFormat="1" x14ac:dyDescent="0.25"/>
    <row r="4701" s="22" customFormat="1" x14ac:dyDescent="0.25"/>
    <row r="4702" s="22" customFormat="1" x14ac:dyDescent="0.25"/>
    <row r="4703" s="22" customFormat="1" x14ac:dyDescent="0.25"/>
    <row r="4704" s="22" customFormat="1" x14ac:dyDescent="0.25"/>
    <row r="4705" s="22" customFormat="1" x14ac:dyDescent="0.25"/>
    <row r="4706" s="22" customFormat="1" x14ac:dyDescent="0.25"/>
    <row r="4707" s="22" customFormat="1" x14ac:dyDescent="0.25"/>
    <row r="4708" s="22" customFormat="1" x14ac:dyDescent="0.25"/>
    <row r="4709" s="22" customFormat="1" x14ac:dyDescent="0.25"/>
    <row r="4710" s="22" customFormat="1" x14ac:dyDescent="0.25"/>
    <row r="4711" s="22" customFormat="1" x14ac:dyDescent="0.25"/>
    <row r="4712" s="22" customFormat="1" x14ac:dyDescent="0.25"/>
    <row r="4713" s="22" customFormat="1" x14ac:dyDescent="0.25"/>
    <row r="4714" s="22" customFormat="1" x14ac:dyDescent="0.25"/>
    <row r="4715" s="22" customFormat="1" x14ac:dyDescent="0.25"/>
    <row r="4716" s="22" customFormat="1" x14ac:dyDescent="0.25"/>
    <row r="4717" s="22" customFormat="1" x14ac:dyDescent="0.25"/>
    <row r="4718" s="22" customFormat="1" x14ac:dyDescent="0.25"/>
    <row r="4719" s="22" customFormat="1" x14ac:dyDescent="0.25"/>
    <row r="4720" s="22" customFormat="1" x14ac:dyDescent="0.25"/>
    <row r="4721" s="22" customFormat="1" x14ac:dyDescent="0.25"/>
    <row r="4722" s="22" customFormat="1" x14ac:dyDescent="0.25"/>
    <row r="4723" s="22" customFormat="1" x14ac:dyDescent="0.25"/>
    <row r="4724" s="22" customFormat="1" x14ac:dyDescent="0.25"/>
    <row r="4725" s="22" customFormat="1" x14ac:dyDescent="0.25"/>
    <row r="4726" s="22" customFormat="1" x14ac:dyDescent="0.25"/>
    <row r="4727" s="22" customFormat="1" x14ac:dyDescent="0.25"/>
    <row r="4728" s="22" customFormat="1" x14ac:dyDescent="0.25"/>
    <row r="4729" s="22" customFormat="1" x14ac:dyDescent="0.25"/>
    <row r="4730" s="22" customFormat="1" x14ac:dyDescent="0.25"/>
    <row r="4731" s="22" customFormat="1" x14ac:dyDescent="0.25"/>
    <row r="4732" s="22" customFormat="1" x14ac:dyDescent="0.25"/>
    <row r="4733" s="22" customFormat="1" x14ac:dyDescent="0.25"/>
    <row r="4734" s="22" customFormat="1" x14ac:dyDescent="0.25"/>
    <row r="4735" s="22" customFormat="1" x14ac:dyDescent="0.25"/>
    <row r="4736" s="22" customFormat="1" x14ac:dyDescent="0.25"/>
    <row r="4737" s="22" customFormat="1" x14ac:dyDescent="0.25"/>
    <row r="4738" s="22" customFormat="1" x14ac:dyDescent="0.25"/>
    <row r="4739" s="22" customFormat="1" x14ac:dyDescent="0.25"/>
    <row r="4740" s="22" customFormat="1" x14ac:dyDescent="0.25"/>
    <row r="4741" s="22" customFormat="1" x14ac:dyDescent="0.25"/>
    <row r="4742" s="22" customFormat="1" x14ac:dyDescent="0.25"/>
    <row r="4743" s="22" customFormat="1" x14ac:dyDescent="0.25"/>
    <row r="4744" s="22" customFormat="1" x14ac:dyDescent="0.25"/>
    <row r="4745" s="22" customFormat="1" x14ac:dyDescent="0.25"/>
    <row r="4746" s="22" customFormat="1" x14ac:dyDescent="0.25"/>
    <row r="4747" s="22" customFormat="1" x14ac:dyDescent="0.25"/>
    <row r="4748" s="22" customFormat="1" x14ac:dyDescent="0.25"/>
    <row r="4749" s="22" customFormat="1" x14ac:dyDescent="0.25"/>
    <row r="4750" s="22" customFormat="1" x14ac:dyDescent="0.25"/>
    <row r="4751" s="22" customFormat="1" x14ac:dyDescent="0.25"/>
    <row r="4752" s="22" customFormat="1" x14ac:dyDescent="0.25"/>
    <row r="4753" s="22" customFormat="1" x14ac:dyDescent="0.25"/>
    <row r="4754" s="22" customFormat="1" x14ac:dyDescent="0.25"/>
    <row r="4755" s="22" customFormat="1" x14ac:dyDescent="0.25"/>
    <row r="4756" s="22" customFormat="1" x14ac:dyDescent="0.25"/>
    <row r="4757" s="22" customFormat="1" x14ac:dyDescent="0.25"/>
    <row r="4758" s="22" customFormat="1" x14ac:dyDescent="0.25"/>
    <row r="4759" s="22" customFormat="1" x14ac:dyDescent="0.25"/>
    <row r="4760" s="22" customFormat="1" x14ac:dyDescent="0.25"/>
    <row r="4761" s="22" customFormat="1" x14ac:dyDescent="0.25"/>
    <row r="4762" s="22" customFormat="1" x14ac:dyDescent="0.25"/>
    <row r="4763" s="22" customFormat="1" x14ac:dyDescent="0.25"/>
    <row r="4764" s="22" customFormat="1" x14ac:dyDescent="0.25"/>
    <row r="4765" s="22" customFormat="1" x14ac:dyDescent="0.25"/>
    <row r="4766" s="22" customFormat="1" x14ac:dyDescent="0.25"/>
    <row r="4767" s="22" customFormat="1" x14ac:dyDescent="0.25"/>
    <row r="4768" s="22" customFormat="1" x14ac:dyDescent="0.25"/>
    <row r="4769" s="22" customFormat="1" x14ac:dyDescent="0.25"/>
    <row r="4770" s="22" customFormat="1" x14ac:dyDescent="0.25"/>
    <row r="4771" s="22" customFormat="1" x14ac:dyDescent="0.25"/>
    <row r="4772" s="22" customFormat="1" x14ac:dyDescent="0.25"/>
    <row r="4773" s="22" customFormat="1" x14ac:dyDescent="0.25"/>
    <row r="4774" s="22" customFormat="1" x14ac:dyDescent="0.25"/>
    <row r="4775" s="22" customFormat="1" x14ac:dyDescent="0.25"/>
    <row r="4776" s="22" customFormat="1" x14ac:dyDescent="0.25"/>
    <row r="4777" s="22" customFormat="1" x14ac:dyDescent="0.25"/>
    <row r="4778" s="22" customFormat="1" x14ac:dyDescent="0.25"/>
    <row r="4779" s="22" customFormat="1" x14ac:dyDescent="0.25"/>
    <row r="4780" s="22" customFormat="1" x14ac:dyDescent="0.25"/>
    <row r="4781" s="22" customFormat="1" x14ac:dyDescent="0.25"/>
    <row r="4782" s="22" customFormat="1" x14ac:dyDescent="0.25"/>
    <row r="4783" s="22" customFormat="1" x14ac:dyDescent="0.25"/>
    <row r="4784" s="22" customFormat="1" x14ac:dyDescent="0.25"/>
    <row r="4785" s="22" customFormat="1" x14ac:dyDescent="0.25"/>
    <row r="4786" s="22" customFormat="1" x14ac:dyDescent="0.25"/>
    <row r="4787" s="22" customFormat="1" x14ac:dyDescent="0.25"/>
    <row r="4788" s="22" customFormat="1" x14ac:dyDescent="0.25"/>
    <row r="4789" s="22" customFormat="1" x14ac:dyDescent="0.25"/>
    <row r="4790" s="22" customFormat="1" x14ac:dyDescent="0.25"/>
    <row r="4791" s="22" customFormat="1" x14ac:dyDescent="0.25"/>
    <row r="4792" s="22" customFormat="1" x14ac:dyDescent="0.25"/>
    <row r="4793" s="22" customFormat="1" x14ac:dyDescent="0.25"/>
    <row r="4794" s="22" customFormat="1" x14ac:dyDescent="0.25"/>
    <row r="4795" s="22" customFormat="1" x14ac:dyDescent="0.25"/>
    <row r="4796" s="22" customFormat="1" x14ac:dyDescent="0.25"/>
    <row r="4797" s="22" customFormat="1" x14ac:dyDescent="0.25"/>
    <row r="4798" s="22" customFormat="1" x14ac:dyDescent="0.25"/>
    <row r="4799" s="22" customFormat="1" x14ac:dyDescent="0.25"/>
    <row r="4800" s="22" customFormat="1" x14ac:dyDescent="0.25"/>
    <row r="4801" s="22" customFormat="1" x14ac:dyDescent="0.25"/>
    <row r="4802" s="22" customFormat="1" x14ac:dyDescent="0.25"/>
    <row r="4803" s="22" customFormat="1" x14ac:dyDescent="0.25"/>
    <row r="4804" s="22" customFormat="1" x14ac:dyDescent="0.25"/>
    <row r="4805" s="22" customFormat="1" x14ac:dyDescent="0.25"/>
    <row r="4806" s="22" customFormat="1" x14ac:dyDescent="0.25"/>
    <row r="4807" s="22" customFormat="1" x14ac:dyDescent="0.25"/>
    <row r="4808" s="22" customFormat="1" x14ac:dyDescent="0.25"/>
    <row r="4809" s="22" customFormat="1" x14ac:dyDescent="0.25"/>
    <row r="4810" s="22" customFormat="1" x14ac:dyDescent="0.25"/>
    <row r="4811" s="22" customFormat="1" x14ac:dyDescent="0.25"/>
    <row r="4812" s="22" customFormat="1" x14ac:dyDescent="0.25"/>
    <row r="4813" s="22" customFormat="1" x14ac:dyDescent="0.25"/>
    <row r="4814" s="22" customFormat="1" x14ac:dyDescent="0.25"/>
    <row r="4815" s="22" customFormat="1" x14ac:dyDescent="0.25"/>
    <row r="4816" s="22" customFormat="1" x14ac:dyDescent="0.25"/>
    <row r="4817" s="22" customFormat="1" x14ac:dyDescent="0.25"/>
    <row r="4818" s="22" customFormat="1" x14ac:dyDescent="0.25"/>
    <row r="4819" s="22" customFormat="1" x14ac:dyDescent="0.25"/>
    <row r="4820" s="22" customFormat="1" x14ac:dyDescent="0.25"/>
    <row r="4821" s="22" customFormat="1" x14ac:dyDescent="0.25"/>
    <row r="4822" s="22" customFormat="1" x14ac:dyDescent="0.25"/>
    <row r="4823" s="22" customFormat="1" x14ac:dyDescent="0.25"/>
    <row r="4824" s="22" customFormat="1" x14ac:dyDescent="0.25"/>
    <row r="4825" s="22" customFormat="1" x14ac:dyDescent="0.25"/>
    <row r="4826" s="22" customFormat="1" x14ac:dyDescent="0.25"/>
    <row r="4827" s="22" customFormat="1" x14ac:dyDescent="0.25"/>
    <row r="4828" s="22" customFormat="1" x14ac:dyDescent="0.25"/>
    <row r="4829" s="22" customFormat="1" x14ac:dyDescent="0.25"/>
    <row r="4830" s="22" customFormat="1" x14ac:dyDescent="0.25"/>
    <row r="4831" s="22" customFormat="1" x14ac:dyDescent="0.25"/>
    <row r="4832" s="22" customFormat="1" x14ac:dyDescent="0.25"/>
    <row r="4833" s="22" customFormat="1" x14ac:dyDescent="0.25"/>
    <row r="4834" s="22" customFormat="1" x14ac:dyDescent="0.25"/>
    <row r="4835" s="22" customFormat="1" x14ac:dyDescent="0.25"/>
    <row r="4836" s="22" customFormat="1" x14ac:dyDescent="0.25"/>
    <row r="4837" s="22" customFormat="1" x14ac:dyDescent="0.25"/>
    <row r="4838" s="22" customFormat="1" x14ac:dyDescent="0.25"/>
    <row r="4839" s="22" customFormat="1" x14ac:dyDescent="0.25"/>
    <row r="4840" s="22" customFormat="1" x14ac:dyDescent="0.25"/>
    <row r="4841" s="22" customFormat="1" x14ac:dyDescent="0.25"/>
    <row r="4842" s="22" customFormat="1" x14ac:dyDescent="0.25"/>
    <row r="4843" s="22" customFormat="1" x14ac:dyDescent="0.25"/>
    <row r="4844" s="22" customFormat="1" x14ac:dyDescent="0.25"/>
    <row r="4845" s="22" customFormat="1" x14ac:dyDescent="0.25"/>
    <row r="4846" s="22" customFormat="1" x14ac:dyDescent="0.25"/>
    <row r="4847" s="22" customFormat="1" x14ac:dyDescent="0.25"/>
    <row r="4848" s="22" customFormat="1" x14ac:dyDescent="0.25"/>
    <row r="4849" s="22" customFormat="1" x14ac:dyDescent="0.25"/>
    <row r="4850" s="22" customFormat="1" x14ac:dyDescent="0.25"/>
    <row r="4851" s="22" customFormat="1" x14ac:dyDescent="0.25"/>
    <row r="4852" s="22" customFormat="1" x14ac:dyDescent="0.25"/>
    <row r="4853" s="22" customFormat="1" x14ac:dyDescent="0.25"/>
    <row r="4854" s="22" customFormat="1" x14ac:dyDescent="0.25"/>
    <row r="4855" s="22" customFormat="1" x14ac:dyDescent="0.25"/>
    <row r="4856" s="22" customFormat="1" x14ac:dyDescent="0.25"/>
    <row r="4857" s="22" customFormat="1" x14ac:dyDescent="0.25"/>
    <row r="4858" s="22" customFormat="1" x14ac:dyDescent="0.25"/>
    <row r="4859" s="22" customFormat="1" x14ac:dyDescent="0.25"/>
    <row r="4860" s="22" customFormat="1" x14ac:dyDescent="0.25"/>
    <row r="4861" s="22" customFormat="1" x14ac:dyDescent="0.25"/>
    <row r="4862" s="22" customFormat="1" x14ac:dyDescent="0.25"/>
    <row r="4863" s="22" customFormat="1" x14ac:dyDescent="0.25"/>
    <row r="4864" s="22" customFormat="1" x14ac:dyDescent="0.25"/>
    <row r="4865" s="22" customFormat="1" x14ac:dyDescent="0.25"/>
    <row r="4866" s="22" customFormat="1" x14ac:dyDescent="0.25"/>
    <row r="4867" s="22" customFormat="1" x14ac:dyDescent="0.25"/>
    <row r="4868" s="22" customFormat="1" x14ac:dyDescent="0.25"/>
    <row r="4869" s="22" customFormat="1" x14ac:dyDescent="0.25"/>
    <row r="4870" s="22" customFormat="1" x14ac:dyDescent="0.25"/>
    <row r="4871" s="22" customFormat="1" x14ac:dyDescent="0.25"/>
    <row r="4872" s="22" customFormat="1" x14ac:dyDescent="0.25"/>
    <row r="4873" s="22" customFormat="1" x14ac:dyDescent="0.25"/>
    <row r="4874" s="22" customFormat="1" x14ac:dyDescent="0.25"/>
    <row r="4875" s="22" customFormat="1" x14ac:dyDescent="0.25"/>
    <row r="4876" s="22" customFormat="1" x14ac:dyDescent="0.25"/>
    <row r="4877" s="22" customFormat="1" x14ac:dyDescent="0.25"/>
    <row r="4878" s="22" customFormat="1" x14ac:dyDescent="0.25"/>
    <row r="4879" s="22" customFormat="1" x14ac:dyDescent="0.25"/>
    <row r="4880" s="22" customFormat="1" x14ac:dyDescent="0.25"/>
    <row r="4881" s="22" customFormat="1" x14ac:dyDescent="0.25"/>
    <row r="4882" s="22" customFormat="1" x14ac:dyDescent="0.25"/>
    <row r="4883" s="22" customFormat="1" x14ac:dyDescent="0.25"/>
    <row r="4884" s="22" customFormat="1" x14ac:dyDescent="0.25"/>
    <row r="4885" s="22" customFormat="1" x14ac:dyDescent="0.25"/>
    <row r="4886" s="22" customFormat="1" x14ac:dyDescent="0.25"/>
    <row r="4887" s="22" customFormat="1" x14ac:dyDescent="0.25"/>
    <row r="4888" s="22" customFormat="1" x14ac:dyDescent="0.25"/>
    <row r="4889" s="22" customFormat="1" x14ac:dyDescent="0.25"/>
    <row r="4890" s="22" customFormat="1" x14ac:dyDescent="0.25"/>
    <row r="4891" s="22" customFormat="1" x14ac:dyDescent="0.25"/>
    <row r="4892" s="22" customFormat="1" x14ac:dyDescent="0.25"/>
    <row r="4893" s="22" customFormat="1" x14ac:dyDescent="0.25"/>
    <row r="4894" s="22" customFormat="1" x14ac:dyDescent="0.25"/>
    <row r="4895" s="22" customFormat="1" x14ac:dyDescent="0.25"/>
    <row r="4896" s="22" customFormat="1" x14ac:dyDescent="0.25"/>
    <row r="4897" s="22" customFormat="1" x14ac:dyDescent="0.25"/>
    <row r="4898" s="22" customFormat="1" x14ac:dyDescent="0.25"/>
    <row r="4899" s="22" customFormat="1" x14ac:dyDescent="0.25"/>
    <row r="4900" s="22" customFormat="1" x14ac:dyDescent="0.25"/>
    <row r="4901" s="22" customFormat="1" x14ac:dyDescent="0.25"/>
    <row r="4902" s="22" customFormat="1" x14ac:dyDescent="0.25"/>
    <row r="4903" s="22" customFormat="1" x14ac:dyDescent="0.25"/>
    <row r="4904" s="22" customFormat="1" x14ac:dyDescent="0.25"/>
    <row r="4905" s="22" customFormat="1" x14ac:dyDescent="0.25"/>
    <row r="4906" s="22" customFormat="1" x14ac:dyDescent="0.25"/>
    <row r="4907" s="22" customFormat="1" x14ac:dyDescent="0.25"/>
    <row r="4908" s="22" customFormat="1" x14ac:dyDescent="0.25"/>
    <row r="4909" s="22" customFormat="1" x14ac:dyDescent="0.25"/>
    <row r="4910" s="22" customFormat="1" x14ac:dyDescent="0.25"/>
    <row r="4911" s="22" customFormat="1" x14ac:dyDescent="0.25"/>
    <row r="4912" s="22" customFormat="1" x14ac:dyDescent="0.25"/>
    <row r="4913" s="22" customFormat="1" x14ac:dyDescent="0.25"/>
    <row r="4914" s="22" customFormat="1" x14ac:dyDescent="0.25"/>
    <row r="4915" s="22" customFormat="1" x14ac:dyDescent="0.25"/>
    <row r="4916" s="22" customFormat="1" x14ac:dyDescent="0.25"/>
    <row r="4917" s="22" customFormat="1" x14ac:dyDescent="0.25"/>
    <row r="4918" s="22" customFormat="1" x14ac:dyDescent="0.25"/>
    <row r="4919" s="22" customFormat="1" x14ac:dyDescent="0.25"/>
    <row r="4920" s="22" customFormat="1" x14ac:dyDescent="0.25"/>
    <row r="4921" s="22" customFormat="1" x14ac:dyDescent="0.25"/>
    <row r="4922" s="22" customFormat="1" x14ac:dyDescent="0.25"/>
    <row r="4923" s="22" customFormat="1" x14ac:dyDescent="0.25"/>
    <row r="4924" s="22" customFormat="1" x14ac:dyDescent="0.25"/>
    <row r="4925" s="22" customFormat="1" x14ac:dyDescent="0.25"/>
    <row r="4926" s="22" customFormat="1" x14ac:dyDescent="0.25"/>
    <row r="4927" s="22" customFormat="1" x14ac:dyDescent="0.25"/>
    <row r="4928" s="22" customFormat="1" x14ac:dyDescent="0.25"/>
    <row r="4929" s="22" customFormat="1" x14ac:dyDescent="0.25"/>
    <row r="4930" s="22" customFormat="1" x14ac:dyDescent="0.25"/>
    <row r="4931" s="22" customFormat="1" x14ac:dyDescent="0.25"/>
    <row r="4932" s="22" customFormat="1" x14ac:dyDescent="0.25"/>
    <row r="4933" s="22" customFormat="1" x14ac:dyDescent="0.25"/>
    <row r="4934" s="22" customFormat="1" x14ac:dyDescent="0.25"/>
    <row r="4935" s="22" customFormat="1" x14ac:dyDescent="0.25"/>
    <row r="4936" s="22" customFormat="1" x14ac:dyDescent="0.25"/>
    <row r="4937" s="22" customFormat="1" x14ac:dyDescent="0.25"/>
    <row r="4938" s="22" customFormat="1" x14ac:dyDescent="0.25"/>
    <row r="4939" s="22" customFormat="1" x14ac:dyDescent="0.25"/>
    <row r="4940" s="22" customFormat="1" x14ac:dyDescent="0.25"/>
    <row r="4941" s="22" customFormat="1" x14ac:dyDescent="0.25"/>
    <row r="4942" s="22" customFormat="1" x14ac:dyDescent="0.25"/>
    <row r="4943" s="22" customFormat="1" x14ac:dyDescent="0.25"/>
    <row r="4944" s="22" customFormat="1" x14ac:dyDescent="0.25"/>
    <row r="4945" s="22" customFormat="1" x14ac:dyDescent="0.25"/>
    <row r="4946" s="22" customFormat="1" x14ac:dyDescent="0.25"/>
    <row r="4947" s="22" customFormat="1" x14ac:dyDescent="0.25"/>
    <row r="4948" s="22" customFormat="1" x14ac:dyDescent="0.25"/>
    <row r="4949" s="22" customFormat="1" x14ac:dyDescent="0.25"/>
    <row r="4950" s="22" customFormat="1" x14ac:dyDescent="0.25"/>
    <row r="4951" s="22" customFormat="1" x14ac:dyDescent="0.25"/>
    <row r="4952" s="22" customFormat="1" x14ac:dyDescent="0.25"/>
    <row r="4953" s="22" customFormat="1" x14ac:dyDescent="0.25"/>
    <row r="4954" s="22" customFormat="1" x14ac:dyDescent="0.25"/>
    <row r="4955" s="22" customFormat="1" x14ac:dyDescent="0.25"/>
    <row r="4956" s="22" customFormat="1" x14ac:dyDescent="0.25"/>
    <row r="4957" s="22" customFormat="1" x14ac:dyDescent="0.25"/>
    <row r="4958" s="22" customFormat="1" x14ac:dyDescent="0.25"/>
    <row r="4959" s="22" customFormat="1" x14ac:dyDescent="0.25"/>
    <row r="4960" s="22" customFormat="1" x14ac:dyDescent="0.25"/>
    <row r="4961" s="22" customFormat="1" x14ac:dyDescent="0.25"/>
    <row r="4962" s="22" customFormat="1" x14ac:dyDescent="0.25"/>
    <row r="4963" s="22" customFormat="1" x14ac:dyDescent="0.25"/>
    <row r="4964" s="22" customFormat="1" x14ac:dyDescent="0.25"/>
    <row r="4965" s="22" customFormat="1" x14ac:dyDescent="0.25"/>
    <row r="4966" s="22" customFormat="1" x14ac:dyDescent="0.25"/>
    <row r="4967" s="22" customFormat="1" x14ac:dyDescent="0.25"/>
    <row r="4968" s="22" customFormat="1" x14ac:dyDescent="0.25"/>
    <row r="4969" s="22" customFormat="1" x14ac:dyDescent="0.25"/>
    <row r="4970" s="22" customFormat="1" x14ac:dyDescent="0.25"/>
    <row r="4971" s="22" customFormat="1" x14ac:dyDescent="0.25"/>
    <row r="4972" s="22" customFormat="1" x14ac:dyDescent="0.25"/>
    <row r="4973" s="22" customFormat="1" x14ac:dyDescent="0.25"/>
    <row r="4974" s="22" customFormat="1" x14ac:dyDescent="0.25"/>
    <row r="4975" s="22" customFormat="1" x14ac:dyDescent="0.25"/>
    <row r="4976" s="22" customFormat="1" x14ac:dyDescent="0.25"/>
    <row r="4977" s="22" customFormat="1" x14ac:dyDescent="0.25"/>
    <row r="4978" s="22" customFormat="1" x14ac:dyDescent="0.25"/>
    <row r="4979" s="22" customFormat="1" x14ac:dyDescent="0.25"/>
    <row r="4980" s="22" customFormat="1" x14ac:dyDescent="0.25"/>
    <row r="4981" s="22" customFormat="1" x14ac:dyDescent="0.25"/>
    <row r="4982" s="22" customFormat="1" x14ac:dyDescent="0.25"/>
    <row r="4983" s="22" customFormat="1" x14ac:dyDescent="0.25"/>
    <row r="4984" s="22" customFormat="1" x14ac:dyDescent="0.25"/>
    <row r="4985" s="22" customFormat="1" x14ac:dyDescent="0.25"/>
    <row r="4986" s="22" customFormat="1" x14ac:dyDescent="0.25"/>
    <row r="4987" s="22" customFormat="1" x14ac:dyDescent="0.25"/>
    <row r="4988" s="22" customFormat="1" x14ac:dyDescent="0.25"/>
    <row r="4989" s="22" customFormat="1" x14ac:dyDescent="0.25"/>
    <row r="4990" s="22" customFormat="1" x14ac:dyDescent="0.25"/>
    <row r="4991" s="22" customFormat="1" x14ac:dyDescent="0.25"/>
    <row r="4992" s="22" customFormat="1" x14ac:dyDescent="0.25"/>
    <row r="4993" s="22" customFormat="1" x14ac:dyDescent="0.25"/>
    <row r="4994" s="22" customFormat="1" x14ac:dyDescent="0.25"/>
    <row r="4995" s="22" customFormat="1" x14ac:dyDescent="0.25"/>
    <row r="4996" s="22" customFormat="1" x14ac:dyDescent="0.25"/>
    <row r="4997" s="22" customFormat="1" x14ac:dyDescent="0.25"/>
    <row r="4998" s="22" customFormat="1" x14ac:dyDescent="0.25"/>
    <row r="4999" s="22" customFormat="1" x14ac:dyDescent="0.25"/>
    <row r="5000" s="22" customFormat="1" x14ac:dyDescent="0.25"/>
    <row r="5001" s="22" customFormat="1" x14ac:dyDescent="0.25"/>
    <row r="5002" s="22" customFormat="1" x14ac:dyDescent="0.25"/>
    <row r="5003" s="22" customFormat="1" x14ac:dyDescent="0.25"/>
    <row r="5004" s="22" customFormat="1" x14ac:dyDescent="0.25"/>
    <row r="5005" s="22" customFormat="1" x14ac:dyDescent="0.25"/>
    <row r="5006" s="22" customFormat="1" x14ac:dyDescent="0.25"/>
    <row r="5007" s="22" customFormat="1" x14ac:dyDescent="0.25"/>
    <row r="5008" s="22" customFormat="1" x14ac:dyDescent="0.25"/>
    <row r="5009" s="22" customFormat="1" x14ac:dyDescent="0.25"/>
    <row r="5010" s="22" customFormat="1" x14ac:dyDescent="0.25"/>
    <row r="5011" s="22" customFormat="1" x14ac:dyDescent="0.25"/>
    <row r="5012" s="22" customFormat="1" x14ac:dyDescent="0.25"/>
    <row r="5013" s="22" customFormat="1" x14ac:dyDescent="0.25"/>
    <row r="5014" s="22" customFormat="1" x14ac:dyDescent="0.25"/>
    <row r="5015" s="22" customFormat="1" x14ac:dyDescent="0.25"/>
    <row r="5016" s="22" customFormat="1" x14ac:dyDescent="0.25"/>
    <row r="5017" s="22" customFormat="1" x14ac:dyDescent="0.25"/>
    <row r="5018" s="22" customFormat="1" x14ac:dyDescent="0.25"/>
    <row r="5019" s="22" customFormat="1" x14ac:dyDescent="0.25"/>
    <row r="5020" s="22" customFormat="1" x14ac:dyDescent="0.25"/>
    <row r="5021" s="22" customFormat="1" x14ac:dyDescent="0.25"/>
    <row r="5022" s="22" customFormat="1" x14ac:dyDescent="0.25"/>
    <row r="5023" s="22" customFormat="1" x14ac:dyDescent="0.25"/>
    <row r="5024" s="22" customFormat="1" x14ac:dyDescent="0.25"/>
    <row r="5025" s="22" customFormat="1" x14ac:dyDescent="0.25"/>
    <row r="5026" s="22" customFormat="1" x14ac:dyDescent="0.25"/>
    <row r="5027" s="22" customFormat="1" x14ac:dyDescent="0.25"/>
    <row r="5028" s="22" customFormat="1" x14ac:dyDescent="0.25"/>
    <row r="5029" s="22" customFormat="1" x14ac:dyDescent="0.25"/>
    <row r="5030" s="22" customFormat="1" x14ac:dyDescent="0.25"/>
    <row r="5031" s="22" customFormat="1" x14ac:dyDescent="0.25"/>
    <row r="5032" s="22" customFormat="1" x14ac:dyDescent="0.25"/>
    <row r="5033" s="22" customFormat="1" x14ac:dyDescent="0.25"/>
    <row r="5034" s="22" customFormat="1" x14ac:dyDescent="0.25"/>
    <row r="5035" s="22" customFormat="1" x14ac:dyDescent="0.25"/>
    <row r="5036" s="22" customFormat="1" x14ac:dyDescent="0.25"/>
    <row r="5037" s="22" customFormat="1" x14ac:dyDescent="0.25"/>
    <row r="5038" s="22" customFormat="1" x14ac:dyDescent="0.25"/>
    <row r="5039" s="22" customFormat="1" x14ac:dyDescent="0.25"/>
    <row r="5040" s="22" customFormat="1" x14ac:dyDescent="0.25"/>
    <row r="5041" s="22" customFormat="1" x14ac:dyDescent="0.25"/>
    <row r="5042" s="22" customFormat="1" x14ac:dyDescent="0.25"/>
    <row r="5043" s="22" customFormat="1" x14ac:dyDescent="0.25"/>
    <row r="5044" s="22" customFormat="1" x14ac:dyDescent="0.25"/>
    <row r="5045" s="22" customFormat="1" x14ac:dyDescent="0.25"/>
    <row r="5046" s="22" customFormat="1" x14ac:dyDescent="0.25"/>
    <row r="5047" s="22" customFormat="1" x14ac:dyDescent="0.25"/>
    <row r="5048" s="22" customFormat="1" x14ac:dyDescent="0.25"/>
    <row r="5049" s="22" customFormat="1" x14ac:dyDescent="0.25"/>
    <row r="5050" s="22" customFormat="1" x14ac:dyDescent="0.25"/>
    <row r="5051" s="22" customFormat="1" x14ac:dyDescent="0.25"/>
    <row r="5052" s="22" customFormat="1" x14ac:dyDescent="0.25"/>
    <row r="5053" s="22" customFormat="1" x14ac:dyDescent="0.25"/>
    <row r="5054" s="22" customFormat="1" x14ac:dyDescent="0.25"/>
    <row r="5055" s="22" customFormat="1" x14ac:dyDescent="0.25"/>
    <row r="5056" s="22" customFormat="1" x14ac:dyDescent="0.25"/>
    <row r="5057" s="22" customFormat="1" x14ac:dyDescent="0.25"/>
    <row r="5058" s="22" customFormat="1" x14ac:dyDescent="0.25"/>
    <row r="5059" s="22" customFormat="1" x14ac:dyDescent="0.25"/>
    <row r="5060" s="22" customFormat="1" x14ac:dyDescent="0.25"/>
    <row r="5061" s="22" customFormat="1" x14ac:dyDescent="0.25"/>
    <row r="5062" s="22" customFormat="1" x14ac:dyDescent="0.25"/>
    <row r="5063" s="22" customFormat="1" x14ac:dyDescent="0.25"/>
    <row r="5064" s="22" customFormat="1" x14ac:dyDescent="0.25"/>
    <row r="5065" s="22" customFormat="1" x14ac:dyDescent="0.25"/>
    <row r="5066" s="22" customFormat="1" x14ac:dyDescent="0.25"/>
    <row r="5067" s="22" customFormat="1" x14ac:dyDescent="0.25"/>
    <row r="5068" s="22" customFormat="1" x14ac:dyDescent="0.25"/>
    <row r="5069" s="22" customFormat="1" x14ac:dyDescent="0.25"/>
    <row r="5070" s="22" customFormat="1" x14ac:dyDescent="0.25"/>
    <row r="5071" s="22" customFormat="1" x14ac:dyDescent="0.25"/>
    <row r="5072" s="22" customFormat="1" x14ac:dyDescent="0.25"/>
    <row r="5073" s="22" customFormat="1" x14ac:dyDescent="0.25"/>
    <row r="5074" s="22" customFormat="1" x14ac:dyDescent="0.25"/>
    <row r="5075" s="22" customFormat="1" x14ac:dyDescent="0.25"/>
    <row r="5076" s="22" customFormat="1" x14ac:dyDescent="0.25"/>
    <row r="5077" s="22" customFormat="1" x14ac:dyDescent="0.25"/>
    <row r="5078" s="22" customFormat="1" x14ac:dyDescent="0.25"/>
    <row r="5079" s="22" customFormat="1" x14ac:dyDescent="0.25"/>
    <row r="5080" s="22" customFormat="1" x14ac:dyDescent="0.25"/>
    <row r="5081" s="22" customFormat="1" x14ac:dyDescent="0.25"/>
    <row r="5082" s="22" customFormat="1" x14ac:dyDescent="0.25"/>
    <row r="5083" s="22" customFormat="1" x14ac:dyDescent="0.25"/>
    <row r="5084" s="22" customFormat="1" x14ac:dyDescent="0.25"/>
    <row r="5085" s="22" customFormat="1" x14ac:dyDescent="0.25"/>
    <row r="5086" s="22" customFormat="1" x14ac:dyDescent="0.25"/>
    <row r="5087" s="22" customFormat="1" x14ac:dyDescent="0.25"/>
    <row r="5088" s="22" customFormat="1" x14ac:dyDescent="0.25"/>
    <row r="5089" s="22" customFormat="1" x14ac:dyDescent="0.25"/>
    <row r="5090" s="22" customFormat="1" x14ac:dyDescent="0.25"/>
    <row r="5091" s="22" customFormat="1" x14ac:dyDescent="0.25"/>
    <row r="5092" s="22" customFormat="1" x14ac:dyDescent="0.25"/>
    <row r="5093" s="22" customFormat="1" x14ac:dyDescent="0.25"/>
    <row r="5094" s="22" customFormat="1" x14ac:dyDescent="0.25"/>
    <row r="5095" s="22" customFormat="1" x14ac:dyDescent="0.25"/>
    <row r="5096" s="22" customFormat="1" x14ac:dyDescent="0.25"/>
    <row r="5097" s="22" customFormat="1" x14ac:dyDescent="0.25"/>
    <row r="5098" s="22" customFormat="1" x14ac:dyDescent="0.25"/>
    <row r="5099" s="22" customFormat="1" x14ac:dyDescent="0.25"/>
    <row r="5100" s="22" customFormat="1" x14ac:dyDescent="0.25"/>
    <row r="5101" s="22" customFormat="1" x14ac:dyDescent="0.25"/>
    <row r="5102" s="22" customFormat="1" x14ac:dyDescent="0.25"/>
    <row r="5103" s="22" customFormat="1" x14ac:dyDescent="0.25"/>
    <row r="5104" s="22" customFormat="1" x14ac:dyDescent="0.25"/>
    <row r="5105" s="22" customFormat="1" x14ac:dyDescent="0.25"/>
    <row r="5106" s="22" customFormat="1" x14ac:dyDescent="0.25"/>
    <row r="5107" s="22" customFormat="1" x14ac:dyDescent="0.25"/>
    <row r="5108" s="22" customFormat="1" x14ac:dyDescent="0.25"/>
    <row r="5109" s="22" customFormat="1" x14ac:dyDescent="0.25"/>
    <row r="5110" s="22" customFormat="1" x14ac:dyDescent="0.25"/>
    <row r="5111" s="22" customFormat="1" x14ac:dyDescent="0.25"/>
    <row r="5112" s="22" customFormat="1" x14ac:dyDescent="0.25"/>
    <row r="5113" s="22" customFormat="1" x14ac:dyDescent="0.25"/>
    <row r="5114" s="22" customFormat="1" x14ac:dyDescent="0.25"/>
    <row r="5115" s="22" customFormat="1" x14ac:dyDescent="0.25"/>
    <row r="5116" s="22" customFormat="1" x14ac:dyDescent="0.25"/>
    <row r="5117" s="22" customFormat="1" x14ac:dyDescent="0.25"/>
    <row r="5118" s="22" customFormat="1" x14ac:dyDescent="0.25"/>
    <row r="5119" s="22" customFormat="1" x14ac:dyDescent="0.25"/>
    <row r="5120" s="22" customFormat="1" x14ac:dyDescent="0.25"/>
    <row r="5121" s="22" customFormat="1" x14ac:dyDescent="0.25"/>
    <row r="5122" s="22" customFormat="1" x14ac:dyDescent="0.25"/>
    <row r="5123" s="22" customFormat="1" x14ac:dyDescent="0.25"/>
    <row r="5124" s="22" customFormat="1" x14ac:dyDescent="0.25"/>
    <row r="5125" s="22" customFormat="1" x14ac:dyDescent="0.25"/>
    <row r="5126" s="22" customFormat="1" x14ac:dyDescent="0.25"/>
    <row r="5127" s="22" customFormat="1" x14ac:dyDescent="0.25"/>
    <row r="5128" s="22" customFormat="1" x14ac:dyDescent="0.25"/>
    <row r="5129" s="22" customFormat="1" x14ac:dyDescent="0.25"/>
    <row r="5130" s="22" customFormat="1" x14ac:dyDescent="0.25"/>
    <row r="5131" s="22" customFormat="1" x14ac:dyDescent="0.25"/>
    <row r="5132" s="22" customFormat="1" x14ac:dyDescent="0.25"/>
    <row r="5133" s="22" customFormat="1" x14ac:dyDescent="0.25"/>
    <row r="5134" s="22" customFormat="1" x14ac:dyDescent="0.25"/>
    <row r="5135" s="22" customFormat="1" x14ac:dyDescent="0.25"/>
    <row r="5136" s="22" customFormat="1" x14ac:dyDescent="0.25"/>
    <row r="5137" s="22" customFormat="1" x14ac:dyDescent="0.25"/>
    <row r="5138" s="22" customFormat="1" x14ac:dyDescent="0.25"/>
    <row r="5139" s="22" customFormat="1" x14ac:dyDescent="0.25"/>
    <row r="5140" s="22" customFormat="1" x14ac:dyDescent="0.25"/>
    <row r="5141" s="22" customFormat="1" x14ac:dyDescent="0.25"/>
    <row r="5142" s="22" customFormat="1" x14ac:dyDescent="0.25"/>
    <row r="5143" s="22" customFormat="1" x14ac:dyDescent="0.25"/>
    <row r="5144" s="22" customFormat="1" x14ac:dyDescent="0.25"/>
    <row r="5145" s="22" customFormat="1" x14ac:dyDescent="0.25"/>
    <row r="5146" s="22" customFormat="1" x14ac:dyDescent="0.25"/>
    <row r="5147" s="22" customFormat="1" x14ac:dyDescent="0.25"/>
    <row r="5148" s="22" customFormat="1" x14ac:dyDescent="0.25"/>
    <row r="5149" s="22" customFormat="1" x14ac:dyDescent="0.25"/>
    <row r="5150" s="22" customFormat="1" x14ac:dyDescent="0.25"/>
    <row r="5151" s="22" customFormat="1" x14ac:dyDescent="0.25"/>
    <row r="5152" s="22" customFormat="1" x14ac:dyDescent="0.25"/>
    <row r="5153" s="22" customFormat="1" x14ac:dyDescent="0.25"/>
    <row r="5154" s="22" customFormat="1" x14ac:dyDescent="0.25"/>
    <row r="5155" s="22" customFormat="1" x14ac:dyDescent="0.25"/>
    <row r="5156" s="22" customFormat="1" x14ac:dyDescent="0.25"/>
    <row r="5157" s="22" customFormat="1" x14ac:dyDescent="0.25"/>
    <row r="5158" s="22" customFormat="1" x14ac:dyDescent="0.25"/>
    <row r="5159" s="22" customFormat="1" x14ac:dyDescent="0.25"/>
    <row r="5160" s="22" customFormat="1" x14ac:dyDescent="0.25"/>
    <row r="5161" s="22" customFormat="1" x14ac:dyDescent="0.25"/>
    <row r="5162" s="22" customFormat="1" x14ac:dyDescent="0.25"/>
    <row r="5163" s="22" customFormat="1" x14ac:dyDescent="0.25"/>
    <row r="5164" s="22" customFormat="1" x14ac:dyDescent="0.25"/>
    <row r="5165" s="22" customFormat="1" x14ac:dyDescent="0.25"/>
    <row r="5166" s="22" customFormat="1" x14ac:dyDescent="0.25"/>
    <row r="5167" s="22" customFormat="1" x14ac:dyDescent="0.25"/>
    <row r="5168" s="22" customFormat="1" x14ac:dyDescent="0.25"/>
    <row r="5169" s="22" customFormat="1" x14ac:dyDescent="0.25"/>
    <row r="5170" s="22" customFormat="1" x14ac:dyDescent="0.25"/>
    <row r="5171" s="22" customFormat="1" x14ac:dyDescent="0.25"/>
    <row r="5172" s="22" customFormat="1" x14ac:dyDescent="0.25"/>
    <row r="5173" s="22" customFormat="1" x14ac:dyDescent="0.25"/>
    <row r="5174" s="22" customFormat="1" x14ac:dyDescent="0.25"/>
    <row r="5175" s="22" customFormat="1" x14ac:dyDescent="0.25"/>
    <row r="5176" s="22" customFormat="1" x14ac:dyDescent="0.25"/>
    <row r="5177" s="22" customFormat="1" x14ac:dyDescent="0.25"/>
    <row r="5178" s="22" customFormat="1" x14ac:dyDescent="0.25"/>
    <row r="5179" s="22" customFormat="1" x14ac:dyDescent="0.25"/>
    <row r="5180" s="22" customFormat="1" x14ac:dyDescent="0.25"/>
    <row r="5181" s="22" customFormat="1" x14ac:dyDescent="0.25"/>
    <row r="5182" s="22" customFormat="1" x14ac:dyDescent="0.25"/>
    <row r="5183" s="22" customFormat="1" x14ac:dyDescent="0.25"/>
    <row r="5184" s="22" customFormat="1" x14ac:dyDescent="0.25"/>
    <row r="5185" s="22" customFormat="1" x14ac:dyDescent="0.25"/>
    <row r="5186" s="22" customFormat="1" x14ac:dyDescent="0.25"/>
    <row r="5187" s="22" customFormat="1" x14ac:dyDescent="0.25"/>
    <row r="5188" s="22" customFormat="1" x14ac:dyDescent="0.25"/>
    <row r="5189" s="22" customFormat="1" x14ac:dyDescent="0.25"/>
    <row r="5190" s="22" customFormat="1" x14ac:dyDescent="0.25"/>
    <row r="5191" s="22" customFormat="1" x14ac:dyDescent="0.25"/>
    <row r="5192" s="22" customFormat="1" x14ac:dyDescent="0.25"/>
    <row r="5193" s="22" customFormat="1" x14ac:dyDescent="0.25"/>
    <row r="5194" s="22" customFormat="1" x14ac:dyDescent="0.25"/>
    <row r="5195" s="22" customFormat="1" x14ac:dyDescent="0.25"/>
    <row r="5196" s="22" customFormat="1" x14ac:dyDescent="0.25"/>
    <row r="5197" s="22" customFormat="1" x14ac:dyDescent="0.25"/>
    <row r="5198" s="22" customFormat="1" x14ac:dyDescent="0.25"/>
    <row r="5199" s="22" customFormat="1" x14ac:dyDescent="0.25"/>
    <row r="5200" s="22" customFormat="1" x14ac:dyDescent="0.25"/>
    <row r="5201" s="22" customFormat="1" x14ac:dyDescent="0.25"/>
    <row r="5202" s="22" customFormat="1" x14ac:dyDescent="0.25"/>
    <row r="5203" s="22" customFormat="1" x14ac:dyDescent="0.25"/>
    <row r="5204" s="22" customFormat="1" x14ac:dyDescent="0.25"/>
    <row r="5205" s="22" customFormat="1" x14ac:dyDescent="0.25"/>
    <row r="5206" s="22" customFormat="1" x14ac:dyDescent="0.25"/>
    <row r="5207" s="22" customFormat="1" x14ac:dyDescent="0.25"/>
    <row r="5208" s="22" customFormat="1" x14ac:dyDescent="0.25"/>
    <row r="5209" s="22" customFormat="1" x14ac:dyDescent="0.25"/>
    <row r="5210" s="22" customFormat="1" x14ac:dyDescent="0.25"/>
    <row r="5211" s="22" customFormat="1" x14ac:dyDescent="0.25"/>
    <row r="5212" s="22" customFormat="1" x14ac:dyDescent="0.25"/>
    <row r="5213" s="22" customFormat="1" x14ac:dyDescent="0.25"/>
    <row r="5214" s="22" customFormat="1" x14ac:dyDescent="0.25"/>
    <row r="5215" s="22" customFormat="1" x14ac:dyDescent="0.25"/>
    <row r="5216" s="22" customFormat="1" x14ac:dyDescent="0.25"/>
    <row r="5217" s="22" customFormat="1" x14ac:dyDescent="0.25"/>
    <row r="5218" s="22" customFormat="1" x14ac:dyDescent="0.25"/>
    <row r="5219" s="22" customFormat="1" x14ac:dyDescent="0.25"/>
    <row r="5220" s="22" customFormat="1" x14ac:dyDescent="0.25"/>
    <row r="5221" s="22" customFormat="1" x14ac:dyDescent="0.25"/>
    <row r="5222" s="22" customFormat="1" x14ac:dyDescent="0.25"/>
    <row r="5223" s="22" customFormat="1" x14ac:dyDescent="0.25"/>
    <row r="5224" s="22" customFormat="1" x14ac:dyDescent="0.25"/>
    <row r="5225" s="22" customFormat="1" x14ac:dyDescent="0.25"/>
    <row r="5226" s="22" customFormat="1" x14ac:dyDescent="0.25"/>
    <row r="5227" s="22" customFormat="1" x14ac:dyDescent="0.25"/>
    <row r="5228" s="22" customFormat="1" x14ac:dyDescent="0.25"/>
    <row r="5229" s="22" customFormat="1" x14ac:dyDescent="0.25"/>
    <row r="5230" s="22" customFormat="1" x14ac:dyDescent="0.25"/>
    <row r="5231" s="22" customFormat="1" x14ac:dyDescent="0.25"/>
    <row r="5232" s="22" customFormat="1" x14ac:dyDescent="0.25"/>
    <row r="5233" s="22" customFormat="1" x14ac:dyDescent="0.25"/>
    <row r="5234" s="22" customFormat="1" x14ac:dyDescent="0.25"/>
    <row r="5235" s="22" customFormat="1" x14ac:dyDescent="0.25"/>
    <row r="5236" s="22" customFormat="1" x14ac:dyDescent="0.25"/>
    <row r="5237" s="22" customFormat="1" x14ac:dyDescent="0.25"/>
    <row r="5238" s="22" customFormat="1" x14ac:dyDescent="0.25"/>
    <row r="5239" s="22" customFormat="1" x14ac:dyDescent="0.25"/>
    <row r="5240" s="22" customFormat="1" x14ac:dyDescent="0.25"/>
    <row r="5241" s="22" customFormat="1" x14ac:dyDescent="0.25"/>
    <row r="5242" s="22" customFormat="1" x14ac:dyDescent="0.25"/>
    <row r="5243" s="22" customFormat="1" x14ac:dyDescent="0.25"/>
    <row r="5244" s="22" customFormat="1" x14ac:dyDescent="0.25"/>
    <row r="5245" s="22" customFormat="1" x14ac:dyDescent="0.25"/>
    <row r="5246" s="22" customFormat="1" x14ac:dyDescent="0.25"/>
    <row r="5247" s="22" customFormat="1" x14ac:dyDescent="0.25"/>
    <row r="5248" s="22" customFormat="1" x14ac:dyDescent="0.25"/>
    <row r="5249" s="22" customFormat="1" x14ac:dyDescent="0.25"/>
    <row r="5250" s="22" customFormat="1" x14ac:dyDescent="0.25"/>
    <row r="5251" s="22" customFormat="1" x14ac:dyDescent="0.25"/>
    <row r="5252" s="22" customFormat="1" x14ac:dyDescent="0.25"/>
    <row r="5253" s="22" customFormat="1" x14ac:dyDescent="0.25"/>
    <row r="5254" s="22" customFormat="1" x14ac:dyDescent="0.25"/>
    <row r="5255" s="22" customFormat="1" x14ac:dyDescent="0.25"/>
    <row r="5256" s="22" customFormat="1" x14ac:dyDescent="0.25"/>
    <row r="5257" s="22" customFormat="1" x14ac:dyDescent="0.25"/>
    <row r="5258" s="22" customFormat="1" x14ac:dyDescent="0.25"/>
    <row r="5259" s="22" customFormat="1" x14ac:dyDescent="0.25"/>
    <row r="5260" s="22" customFormat="1" x14ac:dyDescent="0.25"/>
    <row r="5261" s="22" customFormat="1" x14ac:dyDescent="0.25"/>
    <row r="5262" s="22" customFormat="1" x14ac:dyDescent="0.25"/>
    <row r="5263" s="22" customFormat="1" x14ac:dyDescent="0.25"/>
    <row r="5264" s="22" customFormat="1" x14ac:dyDescent="0.25"/>
    <row r="5265" s="22" customFormat="1" x14ac:dyDescent="0.25"/>
    <row r="5266" s="22" customFormat="1" x14ac:dyDescent="0.25"/>
    <row r="5267" s="22" customFormat="1" x14ac:dyDescent="0.25"/>
    <row r="5268" s="22" customFormat="1" x14ac:dyDescent="0.25"/>
    <row r="5269" s="22" customFormat="1" x14ac:dyDescent="0.25"/>
    <row r="5270" s="22" customFormat="1" x14ac:dyDescent="0.25"/>
    <row r="5271" s="22" customFormat="1" x14ac:dyDescent="0.25"/>
    <row r="5272" s="22" customFormat="1" x14ac:dyDescent="0.25"/>
    <row r="5273" s="22" customFormat="1" x14ac:dyDescent="0.25"/>
    <row r="5274" s="22" customFormat="1" x14ac:dyDescent="0.25"/>
    <row r="5275" s="22" customFormat="1" x14ac:dyDescent="0.25"/>
    <row r="5276" s="22" customFormat="1" x14ac:dyDescent="0.25"/>
    <row r="5277" s="22" customFormat="1" x14ac:dyDescent="0.25"/>
    <row r="5278" s="22" customFormat="1" x14ac:dyDescent="0.25"/>
    <row r="5279" s="22" customFormat="1" x14ac:dyDescent="0.25"/>
    <row r="5280" s="22" customFormat="1" x14ac:dyDescent="0.25"/>
    <row r="5281" s="22" customFormat="1" x14ac:dyDescent="0.25"/>
    <row r="5282" s="22" customFormat="1" x14ac:dyDescent="0.25"/>
    <row r="5283" s="22" customFormat="1" x14ac:dyDescent="0.25"/>
    <row r="5284" s="22" customFormat="1" x14ac:dyDescent="0.25"/>
    <row r="5285" s="22" customFormat="1" x14ac:dyDescent="0.25"/>
    <row r="5286" s="22" customFormat="1" x14ac:dyDescent="0.25"/>
    <row r="5287" s="22" customFormat="1" x14ac:dyDescent="0.25"/>
    <row r="5288" s="22" customFormat="1" x14ac:dyDescent="0.25"/>
    <row r="5289" s="22" customFormat="1" x14ac:dyDescent="0.25"/>
    <row r="5290" s="22" customFormat="1" x14ac:dyDescent="0.25"/>
    <row r="5291" s="22" customFormat="1" x14ac:dyDescent="0.25"/>
    <row r="5292" s="22" customFormat="1" x14ac:dyDescent="0.25"/>
    <row r="5293" s="22" customFormat="1" x14ac:dyDescent="0.25"/>
    <row r="5294" s="22" customFormat="1" x14ac:dyDescent="0.25"/>
    <row r="5295" s="22" customFormat="1" x14ac:dyDescent="0.25"/>
    <row r="5296" s="22" customFormat="1" x14ac:dyDescent="0.25"/>
    <row r="5297" s="22" customFormat="1" x14ac:dyDescent="0.25"/>
    <row r="5298" s="22" customFormat="1" x14ac:dyDescent="0.25"/>
    <row r="5299" s="22" customFormat="1" x14ac:dyDescent="0.25"/>
    <row r="5300" s="22" customFormat="1" x14ac:dyDescent="0.25"/>
    <row r="5301" s="22" customFormat="1" x14ac:dyDescent="0.25"/>
    <row r="5302" s="22" customFormat="1" x14ac:dyDescent="0.25"/>
    <row r="5303" s="22" customFormat="1" x14ac:dyDescent="0.25"/>
    <row r="5304" s="22" customFormat="1" x14ac:dyDescent="0.25"/>
    <row r="5305" s="22" customFormat="1" x14ac:dyDescent="0.25"/>
    <row r="5306" s="22" customFormat="1" x14ac:dyDescent="0.25"/>
    <row r="5307" s="22" customFormat="1" x14ac:dyDescent="0.25"/>
    <row r="5308" s="22" customFormat="1" x14ac:dyDescent="0.25"/>
    <row r="5309" s="22" customFormat="1" x14ac:dyDescent="0.25"/>
    <row r="5310" s="22" customFormat="1" x14ac:dyDescent="0.25"/>
    <row r="5311" s="22" customFormat="1" x14ac:dyDescent="0.25"/>
    <row r="5312" s="22" customFormat="1" x14ac:dyDescent="0.25"/>
    <row r="5313" s="22" customFormat="1" x14ac:dyDescent="0.25"/>
    <row r="5314" s="22" customFormat="1" x14ac:dyDescent="0.25"/>
    <row r="5315" s="22" customFormat="1" x14ac:dyDescent="0.25"/>
    <row r="5316" s="22" customFormat="1" x14ac:dyDescent="0.25"/>
    <row r="5317" s="22" customFormat="1" x14ac:dyDescent="0.25"/>
    <row r="5318" s="22" customFormat="1" x14ac:dyDescent="0.25"/>
    <row r="5319" s="22" customFormat="1" x14ac:dyDescent="0.25"/>
    <row r="5320" s="22" customFormat="1" x14ac:dyDescent="0.25"/>
    <row r="5321" s="22" customFormat="1" x14ac:dyDescent="0.25"/>
    <row r="5322" s="22" customFormat="1" x14ac:dyDescent="0.25"/>
    <row r="5323" s="22" customFormat="1" x14ac:dyDescent="0.25"/>
    <row r="5324" s="22" customFormat="1" x14ac:dyDescent="0.25"/>
    <row r="5325" s="22" customFormat="1" x14ac:dyDescent="0.25"/>
    <row r="5326" s="22" customFormat="1" x14ac:dyDescent="0.25"/>
    <row r="5327" s="22" customFormat="1" x14ac:dyDescent="0.25"/>
    <row r="5328" s="22" customFormat="1" x14ac:dyDescent="0.25"/>
    <row r="5329" s="22" customFormat="1" x14ac:dyDescent="0.25"/>
    <row r="5330" s="22" customFormat="1" x14ac:dyDescent="0.25"/>
    <row r="5331" s="22" customFormat="1" x14ac:dyDescent="0.25"/>
    <row r="5332" s="22" customFormat="1" x14ac:dyDescent="0.25"/>
    <row r="5333" s="22" customFormat="1" x14ac:dyDescent="0.25"/>
    <row r="5334" s="22" customFormat="1" x14ac:dyDescent="0.25"/>
    <row r="5335" s="22" customFormat="1" x14ac:dyDescent="0.25"/>
    <row r="5336" s="22" customFormat="1" x14ac:dyDescent="0.25"/>
    <row r="5337" s="22" customFormat="1" x14ac:dyDescent="0.25"/>
    <row r="5338" s="22" customFormat="1" x14ac:dyDescent="0.25"/>
    <row r="5339" s="22" customFormat="1" x14ac:dyDescent="0.25"/>
    <row r="5340" s="22" customFormat="1" x14ac:dyDescent="0.25"/>
    <row r="5341" s="22" customFormat="1" x14ac:dyDescent="0.25"/>
    <row r="5342" s="22" customFormat="1" x14ac:dyDescent="0.25"/>
    <row r="5343" s="22" customFormat="1" x14ac:dyDescent="0.25"/>
    <row r="5344" s="22" customFormat="1" x14ac:dyDescent="0.25"/>
    <row r="5345" s="22" customFormat="1" x14ac:dyDescent="0.25"/>
    <row r="5346" s="22" customFormat="1" x14ac:dyDescent="0.25"/>
    <row r="5347" s="22" customFormat="1" x14ac:dyDescent="0.25"/>
    <row r="5348" s="22" customFormat="1" x14ac:dyDescent="0.25"/>
    <row r="5349" s="22" customFormat="1" x14ac:dyDescent="0.25"/>
    <row r="5350" s="22" customFormat="1" x14ac:dyDescent="0.25"/>
    <row r="5351" s="22" customFormat="1" x14ac:dyDescent="0.25"/>
    <row r="5352" s="22" customFormat="1" x14ac:dyDescent="0.25"/>
    <row r="5353" s="22" customFormat="1" x14ac:dyDescent="0.25"/>
    <row r="5354" s="22" customFormat="1" x14ac:dyDescent="0.25"/>
    <row r="5355" s="22" customFormat="1" x14ac:dyDescent="0.25"/>
    <row r="5356" s="22" customFormat="1" x14ac:dyDescent="0.25"/>
    <row r="5357" s="22" customFormat="1" x14ac:dyDescent="0.25"/>
    <row r="5358" s="22" customFormat="1" x14ac:dyDescent="0.25"/>
    <row r="5359" s="22" customFormat="1" x14ac:dyDescent="0.25"/>
    <row r="5360" s="22" customFormat="1" x14ac:dyDescent="0.25"/>
    <row r="5361" s="22" customFormat="1" x14ac:dyDescent="0.25"/>
    <row r="5362" s="22" customFormat="1" x14ac:dyDescent="0.25"/>
    <row r="5363" s="22" customFormat="1" x14ac:dyDescent="0.25"/>
    <row r="5364" s="22" customFormat="1" x14ac:dyDescent="0.25"/>
    <row r="5365" s="22" customFormat="1" x14ac:dyDescent="0.25"/>
    <row r="5366" s="22" customFormat="1" x14ac:dyDescent="0.25"/>
    <row r="5367" s="22" customFormat="1" x14ac:dyDescent="0.25"/>
    <row r="5368" s="22" customFormat="1" x14ac:dyDescent="0.25"/>
    <row r="5369" s="22" customFormat="1" x14ac:dyDescent="0.25"/>
    <row r="5370" s="22" customFormat="1" x14ac:dyDescent="0.25"/>
    <row r="5371" s="22" customFormat="1" x14ac:dyDescent="0.25"/>
    <row r="5372" s="22" customFormat="1" x14ac:dyDescent="0.25"/>
    <row r="5373" s="22" customFormat="1" x14ac:dyDescent="0.25"/>
    <row r="5374" s="22" customFormat="1" x14ac:dyDescent="0.25"/>
    <row r="5375" s="22" customFormat="1" x14ac:dyDescent="0.25"/>
    <row r="5376" s="22" customFormat="1" x14ac:dyDescent="0.25"/>
    <row r="5377" s="22" customFormat="1" x14ac:dyDescent="0.25"/>
    <row r="5378" s="22" customFormat="1" x14ac:dyDescent="0.25"/>
    <row r="5379" s="22" customFormat="1" x14ac:dyDescent="0.25"/>
    <row r="5380" s="22" customFormat="1" x14ac:dyDescent="0.25"/>
    <row r="5381" s="22" customFormat="1" x14ac:dyDescent="0.25"/>
    <row r="5382" s="22" customFormat="1" x14ac:dyDescent="0.25"/>
    <row r="5383" s="22" customFormat="1" x14ac:dyDescent="0.25"/>
    <row r="5384" s="22" customFormat="1" x14ac:dyDescent="0.25"/>
    <row r="5385" s="22" customFormat="1" x14ac:dyDescent="0.25"/>
    <row r="5386" s="22" customFormat="1" x14ac:dyDescent="0.25"/>
    <row r="5387" s="22" customFormat="1" x14ac:dyDescent="0.25"/>
    <row r="5388" s="22" customFormat="1" x14ac:dyDescent="0.25"/>
    <row r="5389" s="22" customFormat="1" x14ac:dyDescent="0.25"/>
    <row r="5390" s="22" customFormat="1" x14ac:dyDescent="0.25"/>
    <row r="5391" s="22" customFormat="1" x14ac:dyDescent="0.25"/>
    <row r="5392" s="22" customFormat="1" x14ac:dyDescent="0.25"/>
    <row r="5393" s="22" customFormat="1" x14ac:dyDescent="0.25"/>
    <row r="5394" s="22" customFormat="1" x14ac:dyDescent="0.25"/>
    <row r="5395" s="22" customFormat="1" x14ac:dyDescent="0.25"/>
    <row r="5396" s="22" customFormat="1" x14ac:dyDescent="0.25"/>
    <row r="5397" s="22" customFormat="1" x14ac:dyDescent="0.25"/>
    <row r="5398" s="22" customFormat="1" x14ac:dyDescent="0.25"/>
    <row r="5399" s="22" customFormat="1" x14ac:dyDescent="0.25"/>
    <row r="5400" s="22" customFormat="1" x14ac:dyDescent="0.25"/>
    <row r="5401" s="22" customFormat="1" x14ac:dyDescent="0.25"/>
    <row r="5402" s="22" customFormat="1" x14ac:dyDescent="0.25"/>
    <row r="5403" s="22" customFormat="1" x14ac:dyDescent="0.25"/>
    <row r="5404" s="22" customFormat="1" x14ac:dyDescent="0.25"/>
    <row r="5405" s="22" customFormat="1" x14ac:dyDescent="0.25"/>
    <row r="5406" s="22" customFormat="1" x14ac:dyDescent="0.25"/>
    <row r="5407" s="22" customFormat="1" x14ac:dyDescent="0.25"/>
    <row r="5408" s="22" customFormat="1" x14ac:dyDescent="0.25"/>
    <row r="5409" s="22" customFormat="1" x14ac:dyDescent="0.25"/>
    <row r="5410" s="22" customFormat="1" x14ac:dyDescent="0.25"/>
    <row r="5411" s="22" customFormat="1" x14ac:dyDescent="0.25"/>
    <row r="5412" s="22" customFormat="1" x14ac:dyDescent="0.25"/>
    <row r="5413" s="22" customFormat="1" x14ac:dyDescent="0.25"/>
    <row r="5414" s="22" customFormat="1" x14ac:dyDescent="0.25"/>
    <row r="5415" s="22" customFormat="1" x14ac:dyDescent="0.25"/>
    <row r="5416" s="22" customFormat="1" x14ac:dyDescent="0.25"/>
    <row r="5417" s="22" customFormat="1" x14ac:dyDescent="0.25"/>
    <row r="5418" s="22" customFormat="1" x14ac:dyDescent="0.25"/>
    <row r="5419" s="22" customFormat="1" x14ac:dyDescent="0.25"/>
    <row r="5420" s="22" customFormat="1" x14ac:dyDescent="0.25"/>
    <row r="5421" s="22" customFormat="1" x14ac:dyDescent="0.25"/>
    <row r="5422" s="22" customFormat="1" x14ac:dyDescent="0.25"/>
    <row r="5423" s="22" customFormat="1" x14ac:dyDescent="0.25"/>
    <row r="5424" s="22" customFormat="1" x14ac:dyDescent="0.25"/>
    <row r="5425" s="22" customFormat="1" x14ac:dyDescent="0.25"/>
    <row r="5426" s="22" customFormat="1" x14ac:dyDescent="0.25"/>
    <row r="5427" s="22" customFormat="1" x14ac:dyDescent="0.25"/>
    <row r="5428" s="22" customFormat="1" x14ac:dyDescent="0.25"/>
    <row r="5429" s="22" customFormat="1" x14ac:dyDescent="0.25"/>
    <row r="5430" s="22" customFormat="1" x14ac:dyDescent="0.25"/>
    <row r="5431" s="22" customFormat="1" x14ac:dyDescent="0.25"/>
    <row r="5432" s="22" customFormat="1" x14ac:dyDescent="0.25"/>
    <row r="5433" s="22" customFormat="1" x14ac:dyDescent="0.25"/>
    <row r="5434" s="22" customFormat="1" x14ac:dyDescent="0.25"/>
    <row r="5435" s="22" customFormat="1" x14ac:dyDescent="0.25"/>
    <row r="5436" s="22" customFormat="1" x14ac:dyDescent="0.25"/>
    <row r="5437" s="22" customFormat="1" x14ac:dyDescent="0.25"/>
    <row r="5438" s="22" customFormat="1" x14ac:dyDescent="0.25"/>
    <row r="5439" s="22" customFormat="1" x14ac:dyDescent="0.25"/>
    <row r="5440" s="22" customFormat="1" x14ac:dyDescent="0.25"/>
    <row r="5441" s="22" customFormat="1" x14ac:dyDescent="0.25"/>
    <row r="5442" s="22" customFormat="1" x14ac:dyDescent="0.25"/>
    <row r="5443" s="22" customFormat="1" x14ac:dyDescent="0.25"/>
    <row r="5444" s="22" customFormat="1" x14ac:dyDescent="0.25"/>
    <row r="5445" s="22" customFormat="1" x14ac:dyDescent="0.25"/>
    <row r="5446" s="22" customFormat="1" x14ac:dyDescent="0.25"/>
    <row r="5447" s="22" customFormat="1" x14ac:dyDescent="0.25"/>
    <row r="5448" s="22" customFormat="1" x14ac:dyDescent="0.25"/>
    <row r="5449" s="22" customFormat="1" x14ac:dyDescent="0.25"/>
    <row r="5450" s="22" customFormat="1" x14ac:dyDescent="0.25"/>
    <row r="5451" s="22" customFormat="1" x14ac:dyDescent="0.25"/>
    <row r="5452" s="22" customFormat="1" x14ac:dyDescent="0.25"/>
    <row r="5453" s="22" customFormat="1" x14ac:dyDescent="0.25"/>
    <row r="5454" s="22" customFormat="1" x14ac:dyDescent="0.25"/>
    <row r="5455" s="22" customFormat="1" x14ac:dyDescent="0.25"/>
    <row r="5456" s="22" customFormat="1" x14ac:dyDescent="0.25"/>
    <row r="5457" s="22" customFormat="1" x14ac:dyDescent="0.25"/>
    <row r="5458" s="22" customFormat="1" x14ac:dyDescent="0.25"/>
    <row r="5459" s="22" customFormat="1" x14ac:dyDescent="0.25"/>
    <row r="5460" s="22" customFormat="1" x14ac:dyDescent="0.25"/>
    <row r="5461" s="22" customFormat="1" x14ac:dyDescent="0.25"/>
    <row r="5462" s="22" customFormat="1" x14ac:dyDescent="0.25"/>
    <row r="5463" s="22" customFormat="1" x14ac:dyDescent="0.25"/>
    <row r="5464" s="22" customFormat="1" x14ac:dyDescent="0.25"/>
    <row r="5465" s="22" customFormat="1" x14ac:dyDescent="0.25"/>
    <row r="5466" s="22" customFormat="1" x14ac:dyDescent="0.25"/>
    <row r="5467" s="22" customFormat="1" x14ac:dyDescent="0.25"/>
    <row r="5468" s="22" customFormat="1" x14ac:dyDescent="0.25"/>
    <row r="5469" s="22" customFormat="1" x14ac:dyDescent="0.25"/>
    <row r="5470" s="22" customFormat="1" x14ac:dyDescent="0.25"/>
    <row r="5471" s="22" customFormat="1" x14ac:dyDescent="0.25"/>
    <row r="5472" s="22" customFormat="1" x14ac:dyDescent="0.25"/>
    <row r="5473" s="22" customFormat="1" x14ac:dyDescent="0.25"/>
    <row r="5474" s="22" customFormat="1" x14ac:dyDescent="0.25"/>
    <row r="5475" s="22" customFormat="1" x14ac:dyDescent="0.25"/>
    <row r="5476" s="22" customFormat="1" x14ac:dyDescent="0.25"/>
    <row r="5477" s="22" customFormat="1" x14ac:dyDescent="0.25"/>
    <row r="5478" s="22" customFormat="1" x14ac:dyDescent="0.25"/>
    <row r="5479" s="22" customFormat="1" x14ac:dyDescent="0.25"/>
    <row r="5480" s="22" customFormat="1" x14ac:dyDescent="0.25"/>
    <row r="5481" s="22" customFormat="1" x14ac:dyDescent="0.25"/>
    <row r="5482" s="22" customFormat="1" x14ac:dyDescent="0.25"/>
    <row r="5483" s="22" customFormat="1" x14ac:dyDescent="0.25"/>
    <row r="5484" s="22" customFormat="1" x14ac:dyDescent="0.25"/>
    <row r="5485" s="22" customFormat="1" x14ac:dyDescent="0.25"/>
    <row r="5486" s="22" customFormat="1" x14ac:dyDescent="0.25"/>
    <row r="5487" s="22" customFormat="1" x14ac:dyDescent="0.25"/>
    <row r="5488" s="22" customFormat="1" x14ac:dyDescent="0.25"/>
    <row r="5489" s="22" customFormat="1" x14ac:dyDescent="0.25"/>
    <row r="5490" s="22" customFormat="1" x14ac:dyDescent="0.25"/>
    <row r="5491" s="22" customFormat="1" x14ac:dyDescent="0.25"/>
    <row r="5492" s="22" customFormat="1" x14ac:dyDescent="0.25"/>
    <row r="5493" s="22" customFormat="1" x14ac:dyDescent="0.25"/>
    <row r="5494" s="22" customFormat="1" x14ac:dyDescent="0.25"/>
    <row r="5495" s="22" customFormat="1" x14ac:dyDescent="0.25"/>
    <row r="5496" s="22" customFormat="1" x14ac:dyDescent="0.25"/>
    <row r="5497" s="22" customFormat="1" x14ac:dyDescent="0.25"/>
    <row r="5498" s="22" customFormat="1" x14ac:dyDescent="0.25"/>
    <row r="5499" s="22" customFormat="1" x14ac:dyDescent="0.25"/>
    <row r="5500" s="22" customFormat="1" x14ac:dyDescent="0.25"/>
    <row r="5501" s="22" customFormat="1" x14ac:dyDescent="0.25"/>
    <row r="5502" s="22" customFormat="1" x14ac:dyDescent="0.25"/>
    <row r="5503" s="22" customFormat="1" x14ac:dyDescent="0.25"/>
    <row r="5504" s="22" customFormat="1" x14ac:dyDescent="0.25"/>
    <row r="5505" s="22" customFormat="1" x14ac:dyDescent="0.25"/>
    <row r="5506" s="22" customFormat="1" x14ac:dyDescent="0.25"/>
    <row r="5507" s="22" customFormat="1" x14ac:dyDescent="0.25"/>
    <row r="5508" s="22" customFormat="1" x14ac:dyDescent="0.25"/>
    <row r="5509" s="22" customFormat="1" x14ac:dyDescent="0.25"/>
    <row r="5510" s="22" customFormat="1" x14ac:dyDescent="0.25"/>
    <row r="5511" s="22" customFormat="1" x14ac:dyDescent="0.25"/>
    <row r="5512" s="22" customFormat="1" x14ac:dyDescent="0.25"/>
    <row r="5513" s="22" customFormat="1" x14ac:dyDescent="0.25"/>
    <row r="5514" s="22" customFormat="1" x14ac:dyDescent="0.25"/>
    <row r="5515" s="22" customFormat="1" x14ac:dyDescent="0.25"/>
    <row r="5516" s="22" customFormat="1" x14ac:dyDescent="0.25"/>
    <row r="5517" s="22" customFormat="1" x14ac:dyDescent="0.25"/>
    <row r="5518" s="22" customFormat="1" x14ac:dyDescent="0.25"/>
    <row r="5519" s="22" customFormat="1" x14ac:dyDescent="0.25"/>
    <row r="5520" s="22" customFormat="1" x14ac:dyDescent="0.25"/>
    <row r="5521" s="22" customFormat="1" x14ac:dyDescent="0.25"/>
    <row r="5522" s="22" customFormat="1" x14ac:dyDescent="0.25"/>
    <row r="5523" s="22" customFormat="1" x14ac:dyDescent="0.25"/>
    <row r="5524" s="22" customFormat="1" x14ac:dyDescent="0.25"/>
    <row r="5525" s="22" customFormat="1" x14ac:dyDescent="0.25"/>
    <row r="5526" s="22" customFormat="1" x14ac:dyDescent="0.25"/>
    <row r="5527" s="22" customFormat="1" x14ac:dyDescent="0.25"/>
    <row r="5528" s="22" customFormat="1" x14ac:dyDescent="0.25"/>
    <row r="5529" s="22" customFormat="1" x14ac:dyDescent="0.25"/>
    <row r="5530" s="22" customFormat="1" x14ac:dyDescent="0.25"/>
    <row r="5531" s="22" customFormat="1" x14ac:dyDescent="0.25"/>
    <row r="5532" s="22" customFormat="1" x14ac:dyDescent="0.25"/>
    <row r="5533" s="22" customFormat="1" x14ac:dyDescent="0.25"/>
    <row r="5534" s="22" customFormat="1" x14ac:dyDescent="0.25"/>
    <row r="5535" s="22" customFormat="1" x14ac:dyDescent="0.25"/>
    <row r="5536" s="22" customFormat="1" x14ac:dyDescent="0.25"/>
    <row r="5537" s="22" customFormat="1" x14ac:dyDescent="0.25"/>
    <row r="5538" s="22" customFormat="1" x14ac:dyDescent="0.25"/>
    <row r="5539" s="22" customFormat="1" x14ac:dyDescent="0.25"/>
    <row r="5540" s="22" customFormat="1" x14ac:dyDescent="0.25"/>
    <row r="5541" s="22" customFormat="1" x14ac:dyDescent="0.25"/>
    <row r="5542" s="22" customFormat="1" x14ac:dyDescent="0.25"/>
    <row r="5543" s="22" customFormat="1" x14ac:dyDescent="0.25"/>
    <row r="5544" s="22" customFormat="1" x14ac:dyDescent="0.25"/>
    <row r="5545" s="22" customFormat="1" x14ac:dyDescent="0.25"/>
    <row r="5546" s="22" customFormat="1" x14ac:dyDescent="0.25"/>
    <row r="5547" s="22" customFormat="1" x14ac:dyDescent="0.25"/>
    <row r="5548" s="22" customFormat="1" x14ac:dyDescent="0.25"/>
    <row r="5549" s="22" customFormat="1" x14ac:dyDescent="0.25"/>
    <row r="5550" s="22" customFormat="1" x14ac:dyDescent="0.25"/>
    <row r="5551" s="22" customFormat="1" x14ac:dyDescent="0.25"/>
    <row r="5552" s="22" customFormat="1" x14ac:dyDescent="0.25"/>
    <row r="5553" s="22" customFormat="1" x14ac:dyDescent="0.25"/>
    <row r="5554" s="22" customFormat="1" x14ac:dyDescent="0.25"/>
    <row r="5555" s="22" customFormat="1" x14ac:dyDescent="0.25"/>
    <row r="5556" s="22" customFormat="1" x14ac:dyDescent="0.25"/>
    <row r="5557" s="22" customFormat="1" x14ac:dyDescent="0.25"/>
    <row r="5558" s="22" customFormat="1" x14ac:dyDescent="0.25"/>
    <row r="5559" s="22" customFormat="1" x14ac:dyDescent="0.25"/>
    <row r="5560" s="22" customFormat="1" x14ac:dyDescent="0.25"/>
    <row r="5561" s="22" customFormat="1" x14ac:dyDescent="0.25"/>
    <row r="5562" s="22" customFormat="1" x14ac:dyDescent="0.25"/>
    <row r="5563" s="22" customFormat="1" x14ac:dyDescent="0.25"/>
    <row r="5564" s="22" customFormat="1" x14ac:dyDescent="0.25"/>
    <row r="5565" s="22" customFormat="1" x14ac:dyDescent="0.25"/>
    <row r="5566" s="22" customFormat="1" x14ac:dyDescent="0.25"/>
    <row r="5567" s="22" customFormat="1" x14ac:dyDescent="0.25"/>
    <row r="5568" s="22" customFormat="1" x14ac:dyDescent="0.25"/>
    <row r="5569" s="22" customFormat="1" x14ac:dyDescent="0.25"/>
    <row r="5570" s="22" customFormat="1" x14ac:dyDescent="0.25"/>
    <row r="5571" s="22" customFormat="1" x14ac:dyDescent="0.25"/>
    <row r="5572" s="22" customFormat="1" x14ac:dyDescent="0.25"/>
    <row r="5573" s="22" customFormat="1" x14ac:dyDescent="0.25"/>
    <row r="5574" s="22" customFormat="1" x14ac:dyDescent="0.25"/>
    <row r="5575" s="22" customFormat="1" x14ac:dyDescent="0.25"/>
    <row r="5576" s="22" customFormat="1" x14ac:dyDescent="0.25"/>
    <row r="5577" s="22" customFormat="1" x14ac:dyDescent="0.25"/>
    <row r="5578" s="22" customFormat="1" x14ac:dyDescent="0.25"/>
    <row r="5579" s="22" customFormat="1" x14ac:dyDescent="0.25"/>
    <row r="5580" s="22" customFormat="1" x14ac:dyDescent="0.25"/>
    <row r="5581" s="22" customFormat="1" x14ac:dyDescent="0.25"/>
    <row r="5582" s="22" customFormat="1" x14ac:dyDescent="0.25"/>
    <row r="5583" s="22" customFormat="1" x14ac:dyDescent="0.25"/>
    <row r="5584" s="22" customFormat="1" x14ac:dyDescent="0.25"/>
    <row r="5585" s="22" customFormat="1" x14ac:dyDescent="0.25"/>
    <row r="5586" s="22" customFormat="1" x14ac:dyDescent="0.25"/>
    <row r="5587" s="22" customFormat="1" x14ac:dyDescent="0.25"/>
    <row r="5588" s="22" customFormat="1" x14ac:dyDescent="0.25"/>
    <row r="5589" s="22" customFormat="1" x14ac:dyDescent="0.25"/>
    <row r="5590" s="22" customFormat="1" x14ac:dyDescent="0.25"/>
    <row r="5591" s="22" customFormat="1" x14ac:dyDescent="0.25"/>
    <row r="5592" s="22" customFormat="1" x14ac:dyDescent="0.25"/>
    <row r="5593" s="22" customFormat="1" x14ac:dyDescent="0.25"/>
    <row r="5594" s="22" customFormat="1" x14ac:dyDescent="0.25"/>
    <row r="5595" s="22" customFormat="1" x14ac:dyDescent="0.25"/>
    <row r="5596" s="22" customFormat="1" x14ac:dyDescent="0.25"/>
    <row r="5597" s="22" customFormat="1" x14ac:dyDescent="0.25"/>
    <row r="5598" s="22" customFormat="1" x14ac:dyDescent="0.25"/>
    <row r="5599" s="22" customFormat="1" x14ac:dyDescent="0.25"/>
    <row r="5600" s="22" customFormat="1" x14ac:dyDescent="0.25"/>
    <row r="5601" s="22" customFormat="1" x14ac:dyDescent="0.25"/>
    <row r="5602" s="22" customFormat="1" x14ac:dyDescent="0.25"/>
    <row r="5603" s="22" customFormat="1" x14ac:dyDescent="0.25"/>
    <row r="5604" s="22" customFormat="1" x14ac:dyDescent="0.25"/>
    <row r="5605" s="22" customFormat="1" x14ac:dyDescent="0.25"/>
    <row r="5606" s="22" customFormat="1" x14ac:dyDescent="0.25"/>
    <row r="5607" s="22" customFormat="1" x14ac:dyDescent="0.25"/>
    <row r="5608" s="22" customFormat="1" x14ac:dyDescent="0.25"/>
    <row r="5609" s="22" customFormat="1" x14ac:dyDescent="0.25"/>
    <row r="5610" s="22" customFormat="1" x14ac:dyDescent="0.25"/>
    <row r="5611" s="22" customFormat="1" x14ac:dyDescent="0.25"/>
    <row r="5612" s="22" customFormat="1" x14ac:dyDescent="0.25"/>
    <row r="5613" s="22" customFormat="1" x14ac:dyDescent="0.25"/>
    <row r="5614" s="22" customFormat="1" x14ac:dyDescent="0.25"/>
    <row r="5615" s="22" customFormat="1" x14ac:dyDescent="0.25"/>
    <row r="5616" s="22" customFormat="1" x14ac:dyDescent="0.25"/>
    <row r="5617" s="22" customFormat="1" x14ac:dyDescent="0.25"/>
    <row r="5618" s="22" customFormat="1" x14ac:dyDescent="0.25"/>
    <row r="5619" s="22" customFormat="1" x14ac:dyDescent="0.25"/>
    <row r="5620" s="22" customFormat="1" x14ac:dyDescent="0.25"/>
    <row r="5621" s="22" customFormat="1" x14ac:dyDescent="0.25"/>
    <row r="5622" s="22" customFormat="1" x14ac:dyDescent="0.25"/>
    <row r="5623" s="22" customFormat="1" x14ac:dyDescent="0.25"/>
    <row r="5624" s="22" customFormat="1" x14ac:dyDescent="0.25"/>
    <row r="5625" s="22" customFormat="1" x14ac:dyDescent="0.25"/>
    <row r="5626" s="22" customFormat="1" x14ac:dyDescent="0.25"/>
    <row r="5627" s="22" customFormat="1" x14ac:dyDescent="0.25"/>
    <row r="5628" s="22" customFormat="1" x14ac:dyDescent="0.25"/>
    <row r="5629" s="22" customFormat="1" x14ac:dyDescent="0.25"/>
    <row r="5630" s="22" customFormat="1" x14ac:dyDescent="0.25"/>
    <row r="5631" s="22" customFormat="1" x14ac:dyDescent="0.25"/>
    <row r="5632" s="22" customFormat="1" x14ac:dyDescent="0.25"/>
    <row r="5633" s="22" customFormat="1" x14ac:dyDescent="0.25"/>
    <row r="5634" s="22" customFormat="1" x14ac:dyDescent="0.25"/>
    <row r="5635" s="22" customFormat="1" x14ac:dyDescent="0.25"/>
    <row r="5636" s="22" customFormat="1" x14ac:dyDescent="0.25"/>
    <row r="5637" s="22" customFormat="1" x14ac:dyDescent="0.25"/>
    <row r="5638" s="22" customFormat="1" x14ac:dyDescent="0.25"/>
    <row r="5639" s="22" customFormat="1" x14ac:dyDescent="0.25"/>
    <row r="5640" s="22" customFormat="1" x14ac:dyDescent="0.25"/>
    <row r="5641" s="22" customFormat="1" x14ac:dyDescent="0.25"/>
    <row r="5642" s="22" customFormat="1" x14ac:dyDescent="0.25"/>
    <row r="5643" s="22" customFormat="1" x14ac:dyDescent="0.25"/>
    <row r="5644" s="22" customFormat="1" x14ac:dyDescent="0.25"/>
    <row r="5645" s="22" customFormat="1" x14ac:dyDescent="0.25"/>
    <row r="5646" s="22" customFormat="1" x14ac:dyDescent="0.25"/>
    <row r="5647" s="22" customFormat="1" x14ac:dyDescent="0.25"/>
    <row r="5648" s="22" customFormat="1" x14ac:dyDescent="0.25"/>
    <row r="5649" s="22" customFormat="1" x14ac:dyDescent="0.25"/>
    <row r="5650" s="22" customFormat="1" x14ac:dyDescent="0.25"/>
    <row r="5651" s="22" customFormat="1" x14ac:dyDescent="0.25"/>
    <row r="5652" s="22" customFormat="1" x14ac:dyDescent="0.25"/>
    <row r="5653" s="22" customFormat="1" x14ac:dyDescent="0.25"/>
    <row r="5654" s="22" customFormat="1" x14ac:dyDescent="0.25"/>
    <row r="5655" s="22" customFormat="1" x14ac:dyDescent="0.25"/>
    <row r="5656" s="22" customFormat="1" x14ac:dyDescent="0.25"/>
    <row r="5657" s="22" customFormat="1" x14ac:dyDescent="0.25"/>
    <row r="5658" s="22" customFormat="1" x14ac:dyDescent="0.25"/>
    <row r="5659" s="22" customFormat="1" x14ac:dyDescent="0.25"/>
    <row r="5660" s="22" customFormat="1" x14ac:dyDescent="0.25"/>
    <row r="5661" s="22" customFormat="1" x14ac:dyDescent="0.25"/>
    <row r="5662" s="22" customFormat="1" x14ac:dyDescent="0.25"/>
    <row r="5663" s="22" customFormat="1" x14ac:dyDescent="0.25"/>
    <row r="5664" s="22" customFormat="1" x14ac:dyDescent="0.25"/>
    <row r="5665" s="22" customFormat="1" x14ac:dyDescent="0.25"/>
    <row r="5666" s="22" customFormat="1" x14ac:dyDescent="0.25"/>
    <row r="5667" s="22" customFormat="1" x14ac:dyDescent="0.25"/>
    <row r="5668" s="22" customFormat="1" x14ac:dyDescent="0.25"/>
    <row r="5669" s="22" customFormat="1" x14ac:dyDescent="0.25"/>
    <row r="5670" s="22" customFormat="1" x14ac:dyDescent="0.25"/>
    <row r="5671" s="22" customFormat="1" x14ac:dyDescent="0.25"/>
    <row r="5672" s="22" customFormat="1" x14ac:dyDescent="0.25"/>
    <row r="5673" s="22" customFormat="1" x14ac:dyDescent="0.25"/>
    <row r="5674" s="22" customFormat="1" x14ac:dyDescent="0.25"/>
    <row r="5675" s="22" customFormat="1" x14ac:dyDescent="0.25"/>
    <row r="5676" s="22" customFormat="1" x14ac:dyDescent="0.25"/>
    <row r="5677" s="22" customFormat="1" x14ac:dyDescent="0.25"/>
    <row r="5678" s="22" customFormat="1" x14ac:dyDescent="0.25"/>
    <row r="5679" s="22" customFormat="1" x14ac:dyDescent="0.25"/>
    <row r="5680" s="22" customFormat="1" x14ac:dyDescent="0.25"/>
    <row r="5681" s="22" customFormat="1" x14ac:dyDescent="0.25"/>
    <row r="5682" s="22" customFormat="1" x14ac:dyDescent="0.25"/>
    <row r="5683" s="22" customFormat="1" x14ac:dyDescent="0.25"/>
    <row r="5684" s="22" customFormat="1" x14ac:dyDescent="0.25"/>
    <row r="5685" s="22" customFormat="1" x14ac:dyDescent="0.25"/>
    <row r="5686" s="22" customFormat="1" x14ac:dyDescent="0.25"/>
    <row r="5687" s="22" customFormat="1" x14ac:dyDescent="0.25"/>
    <row r="5688" s="22" customFormat="1" x14ac:dyDescent="0.25"/>
    <row r="5689" s="22" customFormat="1" x14ac:dyDescent="0.25"/>
    <row r="5690" s="22" customFormat="1" x14ac:dyDescent="0.25"/>
    <row r="5691" s="22" customFormat="1" x14ac:dyDescent="0.25"/>
    <row r="5692" s="22" customFormat="1" x14ac:dyDescent="0.25"/>
    <row r="5693" s="22" customFormat="1" x14ac:dyDescent="0.25"/>
    <row r="5694" s="22" customFormat="1" x14ac:dyDescent="0.25"/>
    <row r="5695" s="22" customFormat="1" x14ac:dyDescent="0.25"/>
    <row r="5696" s="22" customFormat="1" x14ac:dyDescent="0.25"/>
    <row r="5697" s="22" customFormat="1" x14ac:dyDescent="0.25"/>
    <row r="5698" s="22" customFormat="1" x14ac:dyDescent="0.25"/>
    <row r="5699" s="22" customFormat="1" x14ac:dyDescent="0.25"/>
    <row r="5700" s="22" customFormat="1" x14ac:dyDescent="0.25"/>
    <row r="5701" s="22" customFormat="1" x14ac:dyDescent="0.25"/>
    <row r="5702" s="22" customFormat="1" x14ac:dyDescent="0.25"/>
    <row r="5703" s="22" customFormat="1" x14ac:dyDescent="0.25"/>
    <row r="5704" s="22" customFormat="1" x14ac:dyDescent="0.25"/>
    <row r="5705" s="22" customFormat="1" x14ac:dyDescent="0.25"/>
    <row r="5706" s="22" customFormat="1" x14ac:dyDescent="0.25"/>
    <row r="5707" s="22" customFormat="1" x14ac:dyDescent="0.25"/>
    <row r="5708" s="22" customFormat="1" x14ac:dyDescent="0.25"/>
    <row r="5709" s="22" customFormat="1" x14ac:dyDescent="0.25"/>
    <row r="5710" s="22" customFormat="1" x14ac:dyDescent="0.25"/>
    <row r="5711" s="22" customFormat="1" x14ac:dyDescent="0.25"/>
    <row r="5712" s="22" customFormat="1" x14ac:dyDescent="0.25"/>
    <row r="5713" s="22" customFormat="1" x14ac:dyDescent="0.25"/>
    <row r="5714" s="22" customFormat="1" x14ac:dyDescent="0.25"/>
    <row r="5715" s="22" customFormat="1" x14ac:dyDescent="0.25"/>
    <row r="5716" s="22" customFormat="1" x14ac:dyDescent="0.25"/>
    <row r="5717" s="22" customFormat="1" x14ac:dyDescent="0.25"/>
    <row r="5718" s="22" customFormat="1" x14ac:dyDescent="0.25"/>
    <row r="5719" s="22" customFormat="1" x14ac:dyDescent="0.25"/>
    <row r="5720" s="22" customFormat="1" x14ac:dyDescent="0.25"/>
    <row r="5721" s="22" customFormat="1" x14ac:dyDescent="0.25"/>
    <row r="5722" s="22" customFormat="1" x14ac:dyDescent="0.25"/>
    <row r="5723" s="22" customFormat="1" x14ac:dyDescent="0.25"/>
    <row r="5724" s="22" customFormat="1" x14ac:dyDescent="0.25"/>
    <row r="5725" s="22" customFormat="1" x14ac:dyDescent="0.25"/>
    <row r="5726" s="22" customFormat="1" x14ac:dyDescent="0.25"/>
    <row r="5727" s="22" customFormat="1" x14ac:dyDescent="0.25"/>
    <row r="5728" s="22" customFormat="1" x14ac:dyDescent="0.25"/>
    <row r="5729" s="22" customFormat="1" x14ac:dyDescent="0.25"/>
    <row r="5730" s="22" customFormat="1" x14ac:dyDescent="0.25"/>
    <row r="5731" s="22" customFormat="1" x14ac:dyDescent="0.25"/>
    <row r="5732" s="22" customFormat="1" x14ac:dyDescent="0.25"/>
    <row r="5733" s="22" customFormat="1" x14ac:dyDescent="0.25"/>
    <row r="5734" s="22" customFormat="1" x14ac:dyDescent="0.25"/>
    <row r="5735" s="22" customFormat="1" x14ac:dyDescent="0.25"/>
    <row r="5736" s="22" customFormat="1" x14ac:dyDescent="0.25"/>
    <row r="5737" s="22" customFormat="1" x14ac:dyDescent="0.25"/>
    <row r="5738" s="22" customFormat="1" x14ac:dyDescent="0.25"/>
    <row r="5739" s="22" customFormat="1" x14ac:dyDescent="0.25"/>
    <row r="5740" s="22" customFormat="1" x14ac:dyDescent="0.25"/>
    <row r="5741" s="22" customFormat="1" x14ac:dyDescent="0.25"/>
    <row r="5742" s="22" customFormat="1" x14ac:dyDescent="0.25"/>
    <row r="5743" s="22" customFormat="1" x14ac:dyDescent="0.25"/>
    <row r="5744" s="22" customFormat="1" x14ac:dyDescent="0.25"/>
    <row r="5745" s="22" customFormat="1" x14ac:dyDescent="0.25"/>
    <row r="5746" s="22" customFormat="1" x14ac:dyDescent="0.25"/>
    <row r="5747" s="22" customFormat="1" x14ac:dyDescent="0.25"/>
    <row r="5748" s="22" customFormat="1" x14ac:dyDescent="0.25"/>
    <row r="5749" s="22" customFormat="1" x14ac:dyDescent="0.25"/>
    <row r="5750" s="22" customFormat="1" x14ac:dyDescent="0.25"/>
    <row r="5751" s="22" customFormat="1" x14ac:dyDescent="0.25"/>
    <row r="5752" s="22" customFormat="1" x14ac:dyDescent="0.25"/>
    <row r="5753" s="22" customFormat="1" x14ac:dyDescent="0.25"/>
    <row r="5754" s="22" customFormat="1" x14ac:dyDescent="0.25"/>
    <row r="5755" s="22" customFormat="1" x14ac:dyDescent="0.25"/>
    <row r="5756" s="22" customFormat="1" x14ac:dyDescent="0.25"/>
    <row r="5757" s="22" customFormat="1" x14ac:dyDescent="0.25"/>
    <row r="5758" s="22" customFormat="1" x14ac:dyDescent="0.25"/>
    <row r="5759" s="22" customFormat="1" x14ac:dyDescent="0.25"/>
    <row r="5760" s="22" customFormat="1" x14ac:dyDescent="0.25"/>
    <row r="5761" s="22" customFormat="1" x14ac:dyDescent="0.25"/>
    <row r="5762" s="22" customFormat="1" x14ac:dyDescent="0.25"/>
    <row r="5763" s="22" customFormat="1" x14ac:dyDescent="0.25"/>
    <row r="5764" s="22" customFormat="1" x14ac:dyDescent="0.25"/>
    <row r="5765" s="22" customFormat="1" x14ac:dyDescent="0.25"/>
    <row r="5766" s="22" customFormat="1" x14ac:dyDescent="0.25"/>
    <row r="5767" s="22" customFormat="1" x14ac:dyDescent="0.25"/>
    <row r="5768" s="22" customFormat="1" x14ac:dyDescent="0.25"/>
    <row r="5769" s="22" customFormat="1" x14ac:dyDescent="0.25"/>
    <row r="5770" s="22" customFormat="1" x14ac:dyDescent="0.25"/>
    <row r="5771" s="22" customFormat="1" x14ac:dyDescent="0.25"/>
    <row r="5772" s="22" customFormat="1" x14ac:dyDescent="0.25"/>
    <row r="5773" s="22" customFormat="1" x14ac:dyDescent="0.25"/>
    <row r="5774" s="22" customFormat="1" x14ac:dyDescent="0.25"/>
    <row r="5775" s="22" customFormat="1" x14ac:dyDescent="0.25"/>
    <row r="5776" s="22" customFormat="1" x14ac:dyDescent="0.25"/>
    <row r="5777" s="22" customFormat="1" x14ac:dyDescent="0.25"/>
    <row r="5778" s="22" customFormat="1" x14ac:dyDescent="0.25"/>
    <row r="5779" s="22" customFormat="1" x14ac:dyDescent="0.25"/>
    <row r="5780" s="22" customFormat="1" x14ac:dyDescent="0.25"/>
    <row r="5781" s="22" customFormat="1" x14ac:dyDescent="0.25"/>
    <row r="5782" s="22" customFormat="1" x14ac:dyDescent="0.25"/>
    <row r="5783" s="22" customFormat="1" x14ac:dyDescent="0.25"/>
    <row r="5784" s="22" customFormat="1" x14ac:dyDescent="0.25"/>
    <row r="5785" s="22" customFormat="1" x14ac:dyDescent="0.25"/>
    <row r="5786" s="22" customFormat="1" x14ac:dyDescent="0.25"/>
    <row r="5787" s="22" customFormat="1" x14ac:dyDescent="0.25"/>
    <row r="5788" s="22" customFormat="1" x14ac:dyDescent="0.25"/>
    <row r="5789" s="22" customFormat="1" x14ac:dyDescent="0.25"/>
    <row r="5790" s="22" customFormat="1" x14ac:dyDescent="0.25"/>
    <row r="5791" s="22" customFormat="1" x14ac:dyDescent="0.25"/>
    <row r="5792" s="22" customFormat="1" x14ac:dyDescent="0.25"/>
    <row r="5793" s="22" customFormat="1" x14ac:dyDescent="0.25"/>
    <row r="5794" s="22" customFormat="1" x14ac:dyDescent="0.25"/>
    <row r="5795" s="22" customFormat="1" x14ac:dyDescent="0.25"/>
    <row r="5796" s="22" customFormat="1" x14ac:dyDescent="0.25"/>
    <row r="5797" s="22" customFormat="1" x14ac:dyDescent="0.25"/>
    <row r="5798" s="22" customFormat="1" x14ac:dyDescent="0.25"/>
    <row r="5799" s="22" customFormat="1" x14ac:dyDescent="0.25"/>
    <row r="5800" s="22" customFormat="1" x14ac:dyDescent="0.25"/>
    <row r="5801" s="22" customFormat="1" x14ac:dyDescent="0.25"/>
    <row r="5802" s="22" customFormat="1" x14ac:dyDescent="0.25"/>
    <row r="5803" s="22" customFormat="1" x14ac:dyDescent="0.25"/>
    <row r="5804" s="22" customFormat="1" x14ac:dyDescent="0.25"/>
    <row r="5805" s="22" customFormat="1" x14ac:dyDescent="0.25"/>
    <row r="5806" s="22" customFormat="1" x14ac:dyDescent="0.25"/>
    <row r="5807" s="22" customFormat="1" x14ac:dyDescent="0.25"/>
    <row r="5808" s="22" customFormat="1" x14ac:dyDescent="0.25"/>
    <row r="5809" s="22" customFormat="1" x14ac:dyDescent="0.25"/>
    <row r="5810" s="22" customFormat="1" x14ac:dyDescent="0.25"/>
    <row r="5811" s="22" customFormat="1" x14ac:dyDescent="0.25"/>
    <row r="5812" s="22" customFormat="1" x14ac:dyDescent="0.25"/>
    <row r="5813" s="22" customFormat="1" x14ac:dyDescent="0.25"/>
    <row r="5814" s="22" customFormat="1" x14ac:dyDescent="0.25"/>
    <row r="5815" s="22" customFormat="1" x14ac:dyDescent="0.25"/>
    <row r="5816" s="22" customFormat="1" x14ac:dyDescent="0.25"/>
    <row r="5817" s="22" customFormat="1" x14ac:dyDescent="0.25"/>
    <row r="5818" s="22" customFormat="1" x14ac:dyDescent="0.25"/>
    <row r="5819" s="22" customFormat="1" x14ac:dyDescent="0.25"/>
    <row r="5820" s="22" customFormat="1" x14ac:dyDescent="0.25"/>
    <row r="5821" s="22" customFormat="1" x14ac:dyDescent="0.25"/>
    <row r="5822" s="22" customFormat="1" x14ac:dyDescent="0.25"/>
    <row r="5823" s="22" customFormat="1" x14ac:dyDescent="0.25"/>
    <row r="5824" s="22" customFormat="1" x14ac:dyDescent="0.25"/>
    <row r="5825" s="22" customFormat="1" x14ac:dyDescent="0.25"/>
    <row r="5826" s="22" customFormat="1" x14ac:dyDescent="0.25"/>
    <row r="5827" s="22" customFormat="1" x14ac:dyDescent="0.25"/>
    <row r="5828" s="22" customFormat="1" x14ac:dyDescent="0.25"/>
    <row r="5829" s="22" customFormat="1" x14ac:dyDescent="0.25"/>
    <row r="5830" s="22" customFormat="1" x14ac:dyDescent="0.25"/>
    <row r="5831" s="22" customFormat="1" x14ac:dyDescent="0.25"/>
    <row r="5832" s="22" customFormat="1" x14ac:dyDescent="0.25"/>
    <row r="5833" s="22" customFormat="1" x14ac:dyDescent="0.25"/>
    <row r="5834" s="22" customFormat="1" x14ac:dyDescent="0.25"/>
    <row r="5835" s="22" customFormat="1" x14ac:dyDescent="0.25"/>
    <row r="5836" s="22" customFormat="1" x14ac:dyDescent="0.25"/>
    <row r="5837" s="22" customFormat="1" x14ac:dyDescent="0.25"/>
    <row r="5838" s="22" customFormat="1" x14ac:dyDescent="0.25"/>
    <row r="5839" s="22" customFormat="1" x14ac:dyDescent="0.25"/>
    <row r="5840" s="22" customFormat="1" x14ac:dyDescent="0.25"/>
    <row r="5841" s="22" customFormat="1" x14ac:dyDescent="0.25"/>
    <row r="5842" s="22" customFormat="1" x14ac:dyDescent="0.25"/>
    <row r="5843" s="22" customFormat="1" x14ac:dyDescent="0.25"/>
    <row r="5844" s="22" customFormat="1" x14ac:dyDescent="0.25"/>
    <row r="5845" s="22" customFormat="1" x14ac:dyDescent="0.25"/>
    <row r="5846" s="22" customFormat="1" x14ac:dyDescent="0.25"/>
    <row r="5847" s="22" customFormat="1" x14ac:dyDescent="0.25"/>
    <row r="5848" s="22" customFormat="1" x14ac:dyDescent="0.25"/>
    <row r="5849" s="22" customFormat="1" x14ac:dyDescent="0.25"/>
    <row r="5850" s="22" customFormat="1" x14ac:dyDescent="0.25"/>
    <row r="5851" s="22" customFormat="1" x14ac:dyDescent="0.25"/>
    <row r="5852" s="22" customFormat="1" x14ac:dyDescent="0.25"/>
    <row r="5853" s="22" customFormat="1" x14ac:dyDescent="0.25"/>
    <row r="5854" s="22" customFormat="1" x14ac:dyDescent="0.25"/>
    <row r="5855" s="22" customFormat="1" x14ac:dyDescent="0.25"/>
    <row r="5856" s="22" customFormat="1" x14ac:dyDescent="0.25"/>
    <row r="5857" s="22" customFormat="1" x14ac:dyDescent="0.25"/>
    <row r="5858" s="22" customFormat="1" x14ac:dyDescent="0.25"/>
    <row r="5859" s="22" customFormat="1" x14ac:dyDescent="0.25"/>
    <row r="5860" s="22" customFormat="1" x14ac:dyDescent="0.25"/>
    <row r="5861" s="22" customFormat="1" x14ac:dyDescent="0.25"/>
    <row r="5862" s="22" customFormat="1" x14ac:dyDescent="0.25"/>
    <row r="5863" s="22" customFormat="1" x14ac:dyDescent="0.25"/>
    <row r="5864" s="22" customFormat="1" x14ac:dyDescent="0.25"/>
    <row r="5865" s="22" customFormat="1" x14ac:dyDescent="0.25"/>
    <row r="5866" s="22" customFormat="1" x14ac:dyDescent="0.25"/>
    <row r="5867" s="22" customFormat="1" x14ac:dyDescent="0.25"/>
    <row r="5868" s="22" customFormat="1" x14ac:dyDescent="0.25"/>
    <row r="5869" s="22" customFormat="1" x14ac:dyDescent="0.25"/>
    <row r="5870" s="22" customFormat="1" x14ac:dyDescent="0.25"/>
    <row r="5871" s="22" customFormat="1" x14ac:dyDescent="0.25"/>
    <row r="5872" s="22" customFormat="1" x14ac:dyDescent="0.25"/>
    <row r="5873" s="22" customFormat="1" x14ac:dyDescent="0.25"/>
    <row r="5874" s="22" customFormat="1" x14ac:dyDescent="0.25"/>
    <row r="5875" s="22" customFormat="1" x14ac:dyDescent="0.25"/>
    <row r="5876" s="22" customFormat="1" x14ac:dyDescent="0.25"/>
    <row r="5877" s="22" customFormat="1" x14ac:dyDescent="0.25"/>
    <row r="5878" s="22" customFormat="1" x14ac:dyDescent="0.25"/>
    <row r="5879" s="22" customFormat="1" x14ac:dyDescent="0.25"/>
    <row r="5880" s="22" customFormat="1" x14ac:dyDescent="0.25"/>
    <row r="5881" s="22" customFormat="1" x14ac:dyDescent="0.25"/>
    <row r="5882" s="22" customFormat="1" x14ac:dyDescent="0.25"/>
    <row r="5883" s="22" customFormat="1" x14ac:dyDescent="0.25"/>
    <row r="5884" s="22" customFormat="1" x14ac:dyDescent="0.25"/>
    <row r="5885" s="22" customFormat="1" x14ac:dyDescent="0.25"/>
    <row r="5886" s="22" customFormat="1" x14ac:dyDescent="0.25"/>
    <row r="5887" s="22" customFormat="1" x14ac:dyDescent="0.25"/>
    <row r="5888" s="22" customFormat="1" x14ac:dyDescent="0.25"/>
    <row r="5889" s="22" customFormat="1" x14ac:dyDescent="0.25"/>
    <row r="5890" s="22" customFormat="1" x14ac:dyDescent="0.25"/>
    <row r="5891" s="22" customFormat="1" x14ac:dyDescent="0.25"/>
    <row r="5892" s="22" customFormat="1" x14ac:dyDescent="0.25"/>
    <row r="5893" s="22" customFormat="1" x14ac:dyDescent="0.25"/>
    <row r="5894" s="22" customFormat="1" x14ac:dyDescent="0.25"/>
    <row r="5895" s="22" customFormat="1" x14ac:dyDescent="0.25"/>
    <row r="5896" s="22" customFormat="1" x14ac:dyDescent="0.25"/>
    <row r="5897" s="22" customFormat="1" x14ac:dyDescent="0.25"/>
    <row r="5898" s="22" customFormat="1" x14ac:dyDescent="0.25"/>
    <row r="5899" s="22" customFormat="1" x14ac:dyDescent="0.25"/>
    <row r="5900" s="22" customFormat="1" x14ac:dyDescent="0.25"/>
    <row r="5901" s="22" customFormat="1" x14ac:dyDescent="0.25"/>
    <row r="5902" s="22" customFormat="1" x14ac:dyDescent="0.25"/>
    <row r="5903" s="22" customFormat="1" x14ac:dyDescent="0.25"/>
    <row r="5904" s="22" customFormat="1" x14ac:dyDescent="0.25"/>
    <row r="5905" s="22" customFormat="1" x14ac:dyDescent="0.25"/>
    <row r="5906" s="22" customFormat="1" x14ac:dyDescent="0.25"/>
    <row r="5907" s="22" customFormat="1" x14ac:dyDescent="0.25"/>
    <row r="5908" s="22" customFormat="1" x14ac:dyDescent="0.25"/>
    <row r="5909" s="22" customFormat="1" x14ac:dyDescent="0.25"/>
    <row r="5910" s="22" customFormat="1" x14ac:dyDescent="0.25"/>
    <row r="5911" s="22" customFormat="1" x14ac:dyDescent="0.25"/>
    <row r="5912" s="22" customFormat="1" x14ac:dyDescent="0.25"/>
    <row r="5913" s="22" customFormat="1" x14ac:dyDescent="0.25"/>
    <row r="5914" s="22" customFormat="1" x14ac:dyDescent="0.25"/>
    <row r="5915" s="22" customFormat="1" x14ac:dyDescent="0.25"/>
    <row r="5916" s="22" customFormat="1" x14ac:dyDescent="0.25"/>
    <row r="5917" s="22" customFormat="1" x14ac:dyDescent="0.25"/>
    <row r="5918" s="22" customFormat="1" x14ac:dyDescent="0.25"/>
    <row r="5919" s="22" customFormat="1" x14ac:dyDescent="0.25"/>
    <row r="5920" s="22" customFormat="1" x14ac:dyDescent="0.25"/>
    <row r="5921" s="22" customFormat="1" x14ac:dyDescent="0.25"/>
    <row r="5922" s="22" customFormat="1" x14ac:dyDescent="0.25"/>
    <row r="5923" s="22" customFormat="1" x14ac:dyDescent="0.25"/>
    <row r="5924" s="22" customFormat="1" x14ac:dyDescent="0.25"/>
    <row r="5925" s="22" customFormat="1" x14ac:dyDescent="0.25"/>
    <row r="5926" s="22" customFormat="1" x14ac:dyDescent="0.25"/>
    <row r="5927" s="22" customFormat="1" x14ac:dyDescent="0.25"/>
    <row r="5928" s="22" customFormat="1" x14ac:dyDescent="0.25"/>
    <row r="5929" s="22" customFormat="1" x14ac:dyDescent="0.25"/>
    <row r="5930" s="22" customFormat="1" x14ac:dyDescent="0.25"/>
    <row r="5931" s="22" customFormat="1" x14ac:dyDescent="0.25"/>
    <row r="5932" s="22" customFormat="1" x14ac:dyDescent="0.25"/>
    <row r="5933" s="22" customFormat="1" x14ac:dyDescent="0.25"/>
    <row r="5934" s="22" customFormat="1" x14ac:dyDescent="0.25"/>
    <row r="5935" s="22" customFormat="1" x14ac:dyDescent="0.25"/>
    <row r="5936" s="22" customFormat="1" x14ac:dyDescent="0.25"/>
    <row r="5937" s="22" customFormat="1" x14ac:dyDescent="0.25"/>
    <row r="5938" s="22" customFormat="1" x14ac:dyDescent="0.25"/>
    <row r="5939" s="22" customFormat="1" x14ac:dyDescent="0.25"/>
    <row r="5940" s="22" customFormat="1" x14ac:dyDescent="0.25"/>
    <row r="5941" s="22" customFormat="1" x14ac:dyDescent="0.25"/>
    <row r="5942" s="22" customFormat="1" x14ac:dyDescent="0.25"/>
    <row r="5943" s="22" customFormat="1" x14ac:dyDescent="0.25"/>
    <row r="5944" s="22" customFormat="1" x14ac:dyDescent="0.25"/>
    <row r="5945" s="22" customFormat="1" x14ac:dyDescent="0.25"/>
    <row r="5946" s="22" customFormat="1" x14ac:dyDescent="0.25"/>
    <row r="5947" s="22" customFormat="1" x14ac:dyDescent="0.25"/>
    <row r="5948" s="22" customFormat="1" x14ac:dyDescent="0.25"/>
    <row r="5949" s="22" customFormat="1" x14ac:dyDescent="0.25"/>
    <row r="5950" s="22" customFormat="1" x14ac:dyDescent="0.25"/>
    <row r="5951" s="22" customFormat="1" x14ac:dyDescent="0.25"/>
    <row r="5952" s="22" customFormat="1" x14ac:dyDescent="0.25"/>
    <row r="5953" s="22" customFormat="1" x14ac:dyDescent="0.25"/>
    <row r="5954" s="22" customFormat="1" x14ac:dyDescent="0.25"/>
    <row r="5955" s="22" customFormat="1" x14ac:dyDescent="0.25"/>
    <row r="5956" s="22" customFormat="1" x14ac:dyDescent="0.25"/>
    <row r="5957" s="22" customFormat="1" x14ac:dyDescent="0.25"/>
    <row r="5958" s="22" customFormat="1" x14ac:dyDescent="0.25"/>
    <row r="5959" s="22" customFormat="1" x14ac:dyDescent="0.25"/>
    <row r="5960" s="22" customFormat="1" x14ac:dyDescent="0.25"/>
    <row r="5961" s="22" customFormat="1" x14ac:dyDescent="0.25"/>
    <row r="5962" s="22" customFormat="1" x14ac:dyDescent="0.25"/>
    <row r="5963" s="22" customFormat="1" x14ac:dyDescent="0.25"/>
    <row r="5964" s="22" customFormat="1" x14ac:dyDescent="0.25"/>
    <row r="5965" s="22" customFormat="1" x14ac:dyDescent="0.25"/>
    <row r="5966" s="22" customFormat="1" x14ac:dyDescent="0.25"/>
    <row r="5967" s="22" customFormat="1" x14ac:dyDescent="0.25"/>
    <row r="5968" s="22" customFormat="1" x14ac:dyDescent="0.25"/>
    <row r="5969" s="22" customFormat="1" x14ac:dyDescent="0.25"/>
    <row r="5970" s="22" customFormat="1" x14ac:dyDescent="0.25"/>
    <row r="5971" s="22" customFormat="1" x14ac:dyDescent="0.25"/>
    <row r="5972" s="22" customFormat="1" x14ac:dyDescent="0.25"/>
    <row r="5973" s="22" customFormat="1" x14ac:dyDescent="0.25"/>
    <row r="5974" s="22" customFormat="1" x14ac:dyDescent="0.25"/>
    <row r="5975" s="22" customFormat="1" x14ac:dyDescent="0.25"/>
    <row r="5976" s="22" customFormat="1" x14ac:dyDescent="0.25"/>
    <row r="5977" s="22" customFormat="1" x14ac:dyDescent="0.25"/>
    <row r="5978" s="22" customFormat="1" x14ac:dyDescent="0.25"/>
    <row r="5979" s="22" customFormat="1" x14ac:dyDescent="0.25"/>
    <row r="5980" s="22" customFormat="1" x14ac:dyDescent="0.25"/>
    <row r="5981" s="22" customFormat="1" x14ac:dyDescent="0.25"/>
    <row r="5982" s="22" customFormat="1" x14ac:dyDescent="0.25"/>
    <row r="5983" s="22" customFormat="1" x14ac:dyDescent="0.25"/>
    <row r="5984" s="22" customFormat="1" x14ac:dyDescent="0.25"/>
    <row r="5985" s="22" customFormat="1" x14ac:dyDescent="0.25"/>
    <row r="5986" s="22" customFormat="1" x14ac:dyDescent="0.25"/>
    <row r="5987" s="22" customFormat="1" x14ac:dyDescent="0.25"/>
    <row r="5988" s="22" customFormat="1" x14ac:dyDescent="0.25"/>
    <row r="5989" s="22" customFormat="1" x14ac:dyDescent="0.25"/>
    <row r="5990" s="22" customFormat="1" x14ac:dyDescent="0.25"/>
    <row r="5991" s="22" customFormat="1" x14ac:dyDescent="0.25"/>
    <row r="5992" s="22" customFormat="1" x14ac:dyDescent="0.25"/>
    <row r="5993" s="22" customFormat="1" x14ac:dyDescent="0.25"/>
    <row r="5994" s="22" customFormat="1" x14ac:dyDescent="0.25"/>
    <row r="5995" s="22" customFormat="1" x14ac:dyDescent="0.25"/>
    <row r="5996" s="22" customFormat="1" x14ac:dyDescent="0.25"/>
    <row r="5997" s="22" customFormat="1" x14ac:dyDescent="0.25"/>
    <row r="5998" s="22" customFormat="1" x14ac:dyDescent="0.25"/>
    <row r="5999" s="22" customFormat="1" x14ac:dyDescent="0.25"/>
    <row r="6000" s="22" customFormat="1" x14ac:dyDescent="0.25"/>
    <row r="6001" s="22" customFormat="1" x14ac:dyDescent="0.25"/>
    <row r="6002" s="22" customFormat="1" x14ac:dyDescent="0.25"/>
    <row r="6003" s="22" customFormat="1" x14ac:dyDescent="0.25"/>
    <row r="6004" s="22" customFormat="1" x14ac:dyDescent="0.25"/>
    <row r="6005" s="22" customFormat="1" x14ac:dyDescent="0.25"/>
    <row r="6006" s="22" customFormat="1" x14ac:dyDescent="0.25"/>
    <row r="6007" s="22" customFormat="1" x14ac:dyDescent="0.25"/>
    <row r="6008" s="22" customFormat="1" x14ac:dyDescent="0.25"/>
    <row r="6009" s="22" customFormat="1" x14ac:dyDescent="0.25"/>
    <row r="6010" s="22" customFormat="1" x14ac:dyDescent="0.25"/>
    <row r="6011" s="22" customFormat="1" x14ac:dyDescent="0.25"/>
    <row r="6012" s="22" customFormat="1" x14ac:dyDescent="0.25"/>
    <row r="6013" s="22" customFormat="1" x14ac:dyDescent="0.25"/>
    <row r="6014" s="22" customFormat="1" x14ac:dyDescent="0.25"/>
    <row r="6015" s="22" customFormat="1" x14ac:dyDescent="0.25"/>
    <row r="6016" s="22" customFormat="1" x14ac:dyDescent="0.25"/>
    <row r="6017" s="22" customFormat="1" x14ac:dyDescent="0.25"/>
    <row r="6018" s="22" customFormat="1" x14ac:dyDescent="0.25"/>
    <row r="6019" s="22" customFormat="1" x14ac:dyDescent="0.25"/>
    <row r="6020" s="22" customFormat="1" x14ac:dyDescent="0.25"/>
    <row r="6021" s="22" customFormat="1" x14ac:dyDescent="0.25"/>
    <row r="6022" s="22" customFormat="1" x14ac:dyDescent="0.25"/>
    <row r="6023" s="22" customFormat="1" x14ac:dyDescent="0.25"/>
    <row r="6024" s="22" customFormat="1" x14ac:dyDescent="0.25"/>
    <row r="6025" s="22" customFormat="1" x14ac:dyDescent="0.25"/>
    <row r="6026" s="22" customFormat="1" x14ac:dyDescent="0.25"/>
    <row r="6027" s="22" customFormat="1" x14ac:dyDescent="0.25"/>
    <row r="6028" s="22" customFormat="1" x14ac:dyDescent="0.25"/>
    <row r="6029" s="22" customFormat="1" x14ac:dyDescent="0.25"/>
    <row r="6030" s="22" customFormat="1" x14ac:dyDescent="0.25"/>
    <row r="6031" s="22" customFormat="1" x14ac:dyDescent="0.25"/>
    <row r="6032" s="22" customFormat="1" x14ac:dyDescent="0.25"/>
    <row r="6033" s="22" customFormat="1" x14ac:dyDescent="0.25"/>
    <row r="6034" s="22" customFormat="1" x14ac:dyDescent="0.25"/>
    <row r="6035" s="22" customFormat="1" x14ac:dyDescent="0.25"/>
    <row r="6036" s="22" customFormat="1" x14ac:dyDescent="0.25"/>
    <row r="6037" s="22" customFormat="1" x14ac:dyDescent="0.25"/>
    <row r="6038" s="22" customFormat="1" x14ac:dyDescent="0.25"/>
    <row r="6039" s="22" customFormat="1" x14ac:dyDescent="0.25"/>
    <row r="6040" s="22" customFormat="1" x14ac:dyDescent="0.25"/>
    <row r="6041" s="22" customFormat="1" x14ac:dyDescent="0.25"/>
    <row r="6042" s="22" customFormat="1" x14ac:dyDescent="0.25"/>
    <row r="6043" s="22" customFormat="1" x14ac:dyDescent="0.25"/>
    <row r="6044" s="22" customFormat="1" x14ac:dyDescent="0.25"/>
    <row r="6045" s="22" customFormat="1" x14ac:dyDescent="0.25"/>
    <row r="6046" s="22" customFormat="1" x14ac:dyDescent="0.25"/>
    <row r="6047" s="22" customFormat="1" x14ac:dyDescent="0.25"/>
    <row r="6048" s="22" customFormat="1" x14ac:dyDescent="0.25"/>
    <row r="6049" s="22" customFormat="1" x14ac:dyDescent="0.25"/>
    <row r="6050" s="22" customFormat="1" x14ac:dyDescent="0.25"/>
    <row r="6051" s="22" customFormat="1" x14ac:dyDescent="0.25"/>
    <row r="6052" s="22" customFormat="1" x14ac:dyDescent="0.25"/>
    <row r="6053" s="22" customFormat="1" x14ac:dyDescent="0.25"/>
    <row r="6054" s="22" customFormat="1" x14ac:dyDescent="0.25"/>
    <row r="6055" s="22" customFormat="1" x14ac:dyDescent="0.25"/>
    <row r="6056" s="22" customFormat="1" x14ac:dyDescent="0.25"/>
    <row r="6057" s="22" customFormat="1" x14ac:dyDescent="0.25"/>
    <row r="6058" s="22" customFormat="1" x14ac:dyDescent="0.25"/>
    <row r="6059" s="22" customFormat="1" x14ac:dyDescent="0.25"/>
    <row r="6060" s="22" customFormat="1" x14ac:dyDescent="0.25"/>
    <row r="6061" s="22" customFormat="1" x14ac:dyDescent="0.25"/>
    <row r="6062" s="22" customFormat="1" x14ac:dyDescent="0.25"/>
    <row r="6063" s="22" customFormat="1" x14ac:dyDescent="0.25"/>
    <row r="6064" s="22" customFormat="1" x14ac:dyDescent="0.25"/>
    <row r="6065" s="22" customFormat="1" x14ac:dyDescent="0.25"/>
    <row r="6066" s="22" customFormat="1" x14ac:dyDescent="0.25"/>
    <row r="6067" s="22" customFormat="1" x14ac:dyDescent="0.25"/>
    <row r="6068" s="22" customFormat="1" x14ac:dyDescent="0.25"/>
    <row r="6069" s="22" customFormat="1" x14ac:dyDescent="0.25"/>
    <row r="6070" s="22" customFormat="1" x14ac:dyDescent="0.25"/>
    <row r="6071" s="22" customFormat="1" x14ac:dyDescent="0.25"/>
    <row r="6072" s="22" customFormat="1" x14ac:dyDescent="0.25"/>
    <row r="6073" s="22" customFormat="1" x14ac:dyDescent="0.25"/>
    <row r="6074" s="22" customFormat="1" x14ac:dyDescent="0.25"/>
    <row r="6075" s="22" customFormat="1" x14ac:dyDescent="0.25"/>
    <row r="6076" s="22" customFormat="1" x14ac:dyDescent="0.25"/>
    <row r="6077" s="22" customFormat="1" x14ac:dyDescent="0.25"/>
    <row r="6078" s="22" customFormat="1" x14ac:dyDescent="0.25"/>
    <row r="6079" s="22" customFormat="1" x14ac:dyDescent="0.25"/>
    <row r="6080" s="22" customFormat="1" x14ac:dyDescent="0.25"/>
    <row r="6081" s="22" customFormat="1" x14ac:dyDescent="0.25"/>
    <row r="6082" s="22" customFormat="1" x14ac:dyDescent="0.25"/>
    <row r="6083" s="22" customFormat="1" x14ac:dyDescent="0.25"/>
    <row r="6084" s="22" customFormat="1" x14ac:dyDescent="0.25"/>
    <row r="6085" s="22" customFormat="1" x14ac:dyDescent="0.25"/>
    <row r="6086" s="22" customFormat="1" x14ac:dyDescent="0.25"/>
    <row r="6087" s="22" customFormat="1" x14ac:dyDescent="0.25"/>
    <row r="6088" s="22" customFormat="1" x14ac:dyDescent="0.25"/>
    <row r="6089" s="22" customFormat="1" x14ac:dyDescent="0.25"/>
    <row r="6090" s="22" customFormat="1" x14ac:dyDescent="0.25"/>
    <row r="6091" s="22" customFormat="1" x14ac:dyDescent="0.25"/>
    <row r="6092" s="22" customFormat="1" x14ac:dyDescent="0.25"/>
    <row r="6093" s="22" customFormat="1" x14ac:dyDescent="0.25"/>
    <row r="6094" s="22" customFormat="1" x14ac:dyDescent="0.25"/>
    <row r="6095" s="22" customFormat="1" x14ac:dyDescent="0.25"/>
    <row r="6096" s="22" customFormat="1" x14ac:dyDescent="0.25"/>
    <row r="6097" s="22" customFormat="1" x14ac:dyDescent="0.25"/>
    <row r="6098" s="22" customFormat="1" x14ac:dyDescent="0.25"/>
    <row r="6099" s="22" customFormat="1" x14ac:dyDescent="0.25"/>
    <row r="6100" s="22" customFormat="1" x14ac:dyDescent="0.25"/>
    <row r="6101" s="22" customFormat="1" x14ac:dyDescent="0.25"/>
    <row r="6102" s="22" customFormat="1" x14ac:dyDescent="0.25"/>
    <row r="6103" s="22" customFormat="1" x14ac:dyDescent="0.25"/>
    <row r="6104" s="22" customFormat="1" x14ac:dyDescent="0.25"/>
    <row r="6105" s="22" customFormat="1" x14ac:dyDescent="0.25"/>
    <row r="6106" s="22" customFormat="1" x14ac:dyDescent="0.25"/>
    <row r="6107" s="22" customFormat="1" x14ac:dyDescent="0.25"/>
    <row r="6108" s="22" customFormat="1" x14ac:dyDescent="0.25"/>
    <row r="6109" s="22" customFormat="1" x14ac:dyDescent="0.25"/>
    <row r="6110" s="22" customFormat="1" x14ac:dyDescent="0.25"/>
    <row r="6111" s="22" customFormat="1" x14ac:dyDescent="0.25"/>
    <row r="6112" s="22" customFormat="1" x14ac:dyDescent="0.25"/>
    <row r="6113" s="22" customFormat="1" x14ac:dyDescent="0.25"/>
    <row r="6114" s="22" customFormat="1" x14ac:dyDescent="0.25"/>
    <row r="6115" s="22" customFormat="1" x14ac:dyDescent="0.25"/>
    <row r="6116" s="22" customFormat="1" x14ac:dyDescent="0.25"/>
    <row r="6117" s="22" customFormat="1" x14ac:dyDescent="0.25"/>
    <row r="6118" s="22" customFormat="1" x14ac:dyDescent="0.25"/>
    <row r="6119" s="22" customFormat="1" x14ac:dyDescent="0.25"/>
    <row r="6120" s="22" customFormat="1" x14ac:dyDescent="0.25"/>
    <row r="6121" s="22" customFormat="1" x14ac:dyDescent="0.25"/>
    <row r="6122" s="22" customFormat="1" x14ac:dyDescent="0.25"/>
    <row r="6123" s="22" customFormat="1" x14ac:dyDescent="0.25"/>
    <row r="6124" s="22" customFormat="1" x14ac:dyDescent="0.25"/>
    <row r="6125" s="22" customFormat="1" x14ac:dyDescent="0.25"/>
    <row r="6126" s="22" customFormat="1" x14ac:dyDescent="0.25"/>
    <row r="6127" s="22" customFormat="1" x14ac:dyDescent="0.25"/>
    <row r="6128" s="22" customFormat="1" x14ac:dyDescent="0.25"/>
    <row r="6129" s="22" customFormat="1" x14ac:dyDescent="0.25"/>
    <row r="6130" s="22" customFormat="1" x14ac:dyDescent="0.25"/>
    <row r="6131" s="22" customFormat="1" x14ac:dyDescent="0.25"/>
    <row r="6132" s="22" customFormat="1" x14ac:dyDescent="0.25"/>
    <row r="6133" s="22" customFormat="1" x14ac:dyDescent="0.25"/>
    <row r="6134" s="22" customFormat="1" x14ac:dyDescent="0.25"/>
    <row r="6135" s="22" customFormat="1" x14ac:dyDescent="0.25"/>
    <row r="6136" s="22" customFormat="1" x14ac:dyDescent="0.25"/>
    <row r="6137" s="22" customFormat="1" x14ac:dyDescent="0.25"/>
    <row r="6138" s="22" customFormat="1" x14ac:dyDescent="0.25"/>
    <row r="6139" s="22" customFormat="1" x14ac:dyDescent="0.25"/>
    <row r="6140" s="22" customFormat="1" x14ac:dyDescent="0.25"/>
    <row r="6141" s="22" customFormat="1" x14ac:dyDescent="0.25"/>
    <row r="6142" s="22" customFormat="1" x14ac:dyDescent="0.25"/>
    <row r="6143" s="22" customFormat="1" x14ac:dyDescent="0.25"/>
    <row r="6144" s="22" customFormat="1" x14ac:dyDescent="0.25"/>
    <row r="6145" s="22" customFormat="1" x14ac:dyDescent="0.25"/>
    <row r="6146" s="22" customFormat="1" x14ac:dyDescent="0.25"/>
    <row r="6147" s="22" customFormat="1" x14ac:dyDescent="0.25"/>
    <row r="6148" s="22" customFormat="1" x14ac:dyDescent="0.25"/>
    <row r="6149" s="22" customFormat="1" x14ac:dyDescent="0.25"/>
    <row r="6150" s="22" customFormat="1" x14ac:dyDescent="0.25"/>
    <row r="6151" s="22" customFormat="1" x14ac:dyDescent="0.25"/>
    <row r="6152" s="22" customFormat="1" x14ac:dyDescent="0.25"/>
    <row r="6153" s="22" customFormat="1" x14ac:dyDescent="0.25"/>
    <row r="6154" s="22" customFormat="1" x14ac:dyDescent="0.25"/>
    <row r="6155" s="22" customFormat="1" x14ac:dyDescent="0.25"/>
    <row r="6156" s="22" customFormat="1" x14ac:dyDescent="0.25"/>
    <row r="6157" s="22" customFormat="1" x14ac:dyDescent="0.25"/>
    <row r="6158" s="22" customFormat="1" x14ac:dyDescent="0.25"/>
    <row r="6159" s="22" customFormat="1" x14ac:dyDescent="0.25"/>
    <row r="6160" s="22" customFormat="1" x14ac:dyDescent="0.25"/>
    <row r="6161" s="22" customFormat="1" x14ac:dyDescent="0.25"/>
    <row r="6162" s="22" customFormat="1" x14ac:dyDescent="0.25"/>
    <row r="6163" s="22" customFormat="1" x14ac:dyDescent="0.25"/>
    <row r="6164" s="22" customFormat="1" x14ac:dyDescent="0.25"/>
    <row r="6165" s="22" customFormat="1" x14ac:dyDescent="0.25"/>
    <row r="6166" s="22" customFormat="1" x14ac:dyDescent="0.25"/>
    <row r="6167" s="22" customFormat="1" x14ac:dyDescent="0.25"/>
    <row r="6168" s="22" customFormat="1" x14ac:dyDescent="0.25"/>
    <row r="6169" s="22" customFormat="1" x14ac:dyDescent="0.25"/>
    <row r="6170" s="22" customFormat="1" x14ac:dyDescent="0.25"/>
    <row r="6171" s="22" customFormat="1" x14ac:dyDescent="0.25"/>
    <row r="6172" s="22" customFormat="1" x14ac:dyDescent="0.25"/>
    <row r="6173" s="22" customFormat="1" x14ac:dyDescent="0.25"/>
    <row r="6174" s="22" customFormat="1" x14ac:dyDescent="0.25"/>
    <row r="6175" s="22" customFormat="1" x14ac:dyDescent="0.25"/>
    <row r="6176" s="22" customFormat="1" x14ac:dyDescent="0.25"/>
    <row r="6177" s="22" customFormat="1" x14ac:dyDescent="0.25"/>
    <row r="6178" s="22" customFormat="1" x14ac:dyDescent="0.25"/>
    <row r="6179" s="22" customFormat="1" x14ac:dyDescent="0.25"/>
    <row r="6180" s="22" customFormat="1" x14ac:dyDescent="0.25"/>
    <row r="6181" s="22" customFormat="1" x14ac:dyDescent="0.25"/>
    <row r="6182" s="22" customFormat="1" x14ac:dyDescent="0.25"/>
    <row r="6183" s="22" customFormat="1" x14ac:dyDescent="0.25"/>
    <row r="6184" s="22" customFormat="1" x14ac:dyDescent="0.25"/>
    <row r="6185" s="22" customFormat="1" x14ac:dyDescent="0.25"/>
    <row r="6186" s="22" customFormat="1" x14ac:dyDescent="0.25"/>
    <row r="6187" s="22" customFormat="1" x14ac:dyDescent="0.25"/>
    <row r="6188" s="22" customFormat="1" x14ac:dyDescent="0.25"/>
    <row r="6189" s="22" customFormat="1" x14ac:dyDescent="0.25"/>
    <row r="6190" s="22" customFormat="1" x14ac:dyDescent="0.25"/>
    <row r="6191" s="22" customFormat="1" x14ac:dyDescent="0.25"/>
    <row r="6192" s="22" customFormat="1" x14ac:dyDescent="0.25"/>
    <row r="6193" s="22" customFormat="1" x14ac:dyDescent="0.25"/>
    <row r="6194" s="22" customFormat="1" x14ac:dyDescent="0.25"/>
    <row r="6195" s="22" customFormat="1" x14ac:dyDescent="0.25"/>
    <row r="6196" s="22" customFormat="1" x14ac:dyDescent="0.25"/>
    <row r="6197" s="22" customFormat="1" x14ac:dyDescent="0.25"/>
    <row r="6198" s="22" customFormat="1" x14ac:dyDescent="0.25"/>
    <row r="6199" s="22" customFormat="1" x14ac:dyDescent="0.25"/>
    <row r="6200" s="22" customFormat="1" x14ac:dyDescent="0.25"/>
    <row r="6201" s="22" customFormat="1" x14ac:dyDescent="0.25"/>
    <row r="6202" s="22" customFormat="1" x14ac:dyDescent="0.25"/>
    <row r="6203" s="22" customFormat="1" x14ac:dyDescent="0.25"/>
    <row r="6204" s="22" customFormat="1" x14ac:dyDescent="0.25"/>
    <row r="6205" s="22" customFormat="1" x14ac:dyDescent="0.25"/>
    <row r="6206" s="22" customFormat="1" x14ac:dyDescent="0.25"/>
    <row r="6207" s="22" customFormat="1" x14ac:dyDescent="0.25"/>
    <row r="6208" s="22" customFormat="1" x14ac:dyDescent="0.25"/>
    <row r="6209" s="22" customFormat="1" x14ac:dyDescent="0.25"/>
    <row r="6210" s="22" customFormat="1" x14ac:dyDescent="0.25"/>
    <row r="6211" s="22" customFormat="1" x14ac:dyDescent="0.25"/>
    <row r="6212" s="22" customFormat="1" x14ac:dyDescent="0.25"/>
    <row r="6213" s="22" customFormat="1" x14ac:dyDescent="0.25"/>
    <row r="6214" s="22" customFormat="1" x14ac:dyDescent="0.25"/>
    <row r="6215" s="22" customFormat="1" x14ac:dyDescent="0.25"/>
    <row r="6216" s="22" customFormat="1" x14ac:dyDescent="0.25"/>
    <row r="6217" s="22" customFormat="1" x14ac:dyDescent="0.25"/>
    <row r="6218" s="22" customFormat="1" x14ac:dyDescent="0.25"/>
    <row r="6219" s="22" customFormat="1" x14ac:dyDescent="0.25"/>
    <row r="6220" s="22" customFormat="1" x14ac:dyDescent="0.25"/>
    <row r="6221" s="22" customFormat="1" x14ac:dyDescent="0.25"/>
    <row r="6222" s="22" customFormat="1" x14ac:dyDescent="0.25"/>
    <row r="6223" s="22" customFormat="1" x14ac:dyDescent="0.25"/>
    <row r="6224" s="22" customFormat="1" x14ac:dyDescent="0.25"/>
    <row r="6225" s="22" customFormat="1" x14ac:dyDescent="0.25"/>
    <row r="6226" s="22" customFormat="1" x14ac:dyDescent="0.25"/>
    <row r="6227" s="22" customFormat="1" x14ac:dyDescent="0.25"/>
    <row r="6228" s="22" customFormat="1" x14ac:dyDescent="0.25"/>
    <row r="6229" s="22" customFormat="1" x14ac:dyDescent="0.25"/>
    <row r="6230" s="22" customFormat="1" x14ac:dyDescent="0.25"/>
    <row r="6231" s="22" customFormat="1" x14ac:dyDescent="0.25"/>
    <row r="6232" s="22" customFormat="1" x14ac:dyDescent="0.25"/>
    <row r="6233" s="22" customFormat="1" x14ac:dyDescent="0.25"/>
    <row r="6234" s="22" customFormat="1" x14ac:dyDescent="0.25"/>
    <row r="6235" s="22" customFormat="1" x14ac:dyDescent="0.25"/>
    <row r="6236" s="22" customFormat="1" x14ac:dyDescent="0.25"/>
    <row r="6237" s="22" customFormat="1" x14ac:dyDescent="0.25"/>
    <row r="6238" s="22" customFormat="1" x14ac:dyDescent="0.25"/>
    <row r="6239" s="22" customFormat="1" x14ac:dyDescent="0.25"/>
    <row r="6240" s="22" customFormat="1" x14ac:dyDescent="0.25"/>
    <row r="6241" s="22" customFormat="1" x14ac:dyDescent="0.25"/>
    <row r="6242" s="22" customFormat="1" x14ac:dyDescent="0.25"/>
    <row r="6243" s="22" customFormat="1" x14ac:dyDescent="0.25"/>
    <row r="6244" s="22" customFormat="1" x14ac:dyDescent="0.25"/>
    <row r="6245" s="22" customFormat="1" x14ac:dyDescent="0.25"/>
    <row r="6246" s="22" customFormat="1" x14ac:dyDescent="0.25"/>
    <row r="6247" s="22" customFormat="1" x14ac:dyDescent="0.25"/>
    <row r="6248" s="22" customFormat="1" x14ac:dyDescent="0.25"/>
    <row r="6249" s="22" customFormat="1" x14ac:dyDescent="0.25"/>
    <row r="6250" s="22" customFormat="1" x14ac:dyDescent="0.25"/>
    <row r="6251" s="22" customFormat="1" x14ac:dyDescent="0.25"/>
    <row r="6252" s="22" customFormat="1" x14ac:dyDescent="0.25"/>
    <row r="6253" s="22" customFormat="1" x14ac:dyDescent="0.25"/>
    <row r="6254" s="22" customFormat="1" x14ac:dyDescent="0.25"/>
    <row r="6255" s="22" customFormat="1" x14ac:dyDescent="0.25"/>
    <row r="6256" s="22" customFormat="1" x14ac:dyDescent="0.25"/>
    <row r="6257" s="22" customFormat="1" x14ac:dyDescent="0.25"/>
    <row r="6258" s="22" customFormat="1" x14ac:dyDescent="0.25"/>
    <row r="6259" s="22" customFormat="1" x14ac:dyDescent="0.25"/>
    <row r="6260" s="22" customFormat="1" x14ac:dyDescent="0.25"/>
    <row r="6261" s="22" customFormat="1" x14ac:dyDescent="0.25"/>
    <row r="6262" s="22" customFormat="1" x14ac:dyDescent="0.25"/>
    <row r="6263" s="22" customFormat="1" x14ac:dyDescent="0.25"/>
    <row r="6264" s="22" customFormat="1" x14ac:dyDescent="0.25"/>
    <row r="6265" s="22" customFormat="1" x14ac:dyDescent="0.25"/>
    <row r="6266" s="22" customFormat="1" x14ac:dyDescent="0.25"/>
    <row r="6267" s="22" customFormat="1" x14ac:dyDescent="0.25"/>
    <row r="6268" s="22" customFormat="1" x14ac:dyDescent="0.25"/>
    <row r="6269" s="22" customFormat="1" x14ac:dyDescent="0.25"/>
    <row r="6270" s="22" customFormat="1" x14ac:dyDescent="0.25"/>
    <row r="6271" s="22" customFormat="1" x14ac:dyDescent="0.25"/>
    <row r="6272" s="22" customFormat="1" x14ac:dyDescent="0.25"/>
    <row r="6273" s="22" customFormat="1" x14ac:dyDescent="0.25"/>
    <row r="6274" s="22" customFormat="1" x14ac:dyDescent="0.25"/>
    <row r="6275" s="22" customFormat="1" x14ac:dyDescent="0.25"/>
    <row r="6276" s="22" customFormat="1" x14ac:dyDescent="0.25"/>
    <row r="6277" s="22" customFormat="1" x14ac:dyDescent="0.25"/>
    <row r="6278" s="22" customFormat="1" x14ac:dyDescent="0.25"/>
    <row r="6279" s="22" customFormat="1" x14ac:dyDescent="0.25"/>
    <row r="6280" s="22" customFormat="1" x14ac:dyDescent="0.25"/>
    <row r="6281" s="22" customFormat="1" x14ac:dyDescent="0.25"/>
    <row r="6282" s="22" customFormat="1" x14ac:dyDescent="0.25"/>
    <row r="6283" s="22" customFormat="1" x14ac:dyDescent="0.25"/>
    <row r="6284" s="22" customFormat="1" x14ac:dyDescent="0.25"/>
    <row r="6285" s="22" customFormat="1" x14ac:dyDescent="0.25"/>
    <row r="6286" s="22" customFormat="1" x14ac:dyDescent="0.25"/>
    <row r="6287" s="22" customFormat="1" x14ac:dyDescent="0.25"/>
    <row r="6288" s="22" customFormat="1" x14ac:dyDescent="0.25"/>
    <row r="6289" s="22" customFormat="1" x14ac:dyDescent="0.25"/>
    <row r="6290" s="22" customFormat="1" x14ac:dyDescent="0.25"/>
    <row r="6291" s="22" customFormat="1" x14ac:dyDescent="0.25"/>
    <row r="6292" s="22" customFormat="1" x14ac:dyDescent="0.25"/>
    <row r="6293" s="22" customFormat="1" x14ac:dyDescent="0.25"/>
    <row r="6294" s="22" customFormat="1" x14ac:dyDescent="0.25"/>
    <row r="6295" s="22" customFormat="1" x14ac:dyDescent="0.25"/>
    <row r="6296" s="22" customFormat="1" x14ac:dyDescent="0.25"/>
    <row r="6297" s="22" customFormat="1" x14ac:dyDescent="0.25"/>
    <row r="6298" s="22" customFormat="1" x14ac:dyDescent="0.25"/>
    <row r="6299" s="22" customFormat="1" x14ac:dyDescent="0.25"/>
    <row r="6300" s="22" customFormat="1" x14ac:dyDescent="0.25"/>
    <row r="6301" s="22" customFormat="1" x14ac:dyDescent="0.25"/>
    <row r="6302" s="22" customFormat="1" x14ac:dyDescent="0.25"/>
    <row r="6303" s="22" customFormat="1" x14ac:dyDescent="0.25"/>
    <row r="6304" s="22" customFormat="1" x14ac:dyDescent="0.25"/>
    <row r="6305" s="22" customFormat="1" x14ac:dyDescent="0.25"/>
    <row r="6306" s="22" customFormat="1" x14ac:dyDescent="0.25"/>
    <row r="6307" s="22" customFormat="1" x14ac:dyDescent="0.25"/>
    <row r="6308" s="22" customFormat="1" x14ac:dyDescent="0.25"/>
    <row r="6309" s="22" customFormat="1" x14ac:dyDescent="0.25"/>
    <row r="6310" s="22" customFormat="1" x14ac:dyDescent="0.25"/>
    <row r="6311" s="22" customFormat="1" x14ac:dyDescent="0.25"/>
    <row r="6312" s="22" customFormat="1" x14ac:dyDescent="0.25"/>
    <row r="6313" s="22" customFormat="1" x14ac:dyDescent="0.25"/>
    <row r="6314" s="22" customFormat="1" x14ac:dyDescent="0.25"/>
    <row r="6315" s="22" customFormat="1" x14ac:dyDescent="0.25"/>
    <row r="6316" s="22" customFormat="1" x14ac:dyDescent="0.25"/>
    <row r="6317" s="22" customFormat="1" x14ac:dyDescent="0.25"/>
    <row r="6318" s="22" customFormat="1" x14ac:dyDescent="0.25"/>
    <row r="6319" s="22" customFormat="1" x14ac:dyDescent="0.25"/>
    <row r="6320" s="22" customFormat="1" x14ac:dyDescent="0.25"/>
    <row r="6321" s="22" customFormat="1" x14ac:dyDescent="0.25"/>
    <row r="6322" s="22" customFormat="1" x14ac:dyDescent="0.25"/>
    <row r="6323" s="22" customFormat="1" x14ac:dyDescent="0.25"/>
    <row r="6324" s="22" customFormat="1" x14ac:dyDescent="0.25"/>
    <row r="6325" s="22" customFormat="1" x14ac:dyDescent="0.25"/>
    <row r="6326" s="22" customFormat="1" x14ac:dyDescent="0.25"/>
    <row r="6327" s="22" customFormat="1" x14ac:dyDescent="0.25"/>
    <row r="6328" s="22" customFormat="1" x14ac:dyDescent="0.25"/>
    <row r="6329" s="22" customFormat="1" x14ac:dyDescent="0.25"/>
    <row r="6330" s="22" customFormat="1" x14ac:dyDescent="0.25"/>
    <row r="6331" s="22" customFormat="1" x14ac:dyDescent="0.25"/>
    <row r="6332" s="22" customFormat="1" x14ac:dyDescent="0.25"/>
    <row r="6333" s="22" customFormat="1" x14ac:dyDescent="0.25"/>
    <row r="6334" s="22" customFormat="1" x14ac:dyDescent="0.25"/>
    <row r="6335" s="22" customFormat="1" x14ac:dyDescent="0.25"/>
    <row r="6336" s="22" customFormat="1" x14ac:dyDescent="0.25"/>
    <row r="6337" s="22" customFormat="1" x14ac:dyDescent="0.25"/>
    <row r="6338" s="22" customFormat="1" x14ac:dyDescent="0.25"/>
    <row r="6339" s="22" customFormat="1" x14ac:dyDescent="0.25"/>
    <row r="6340" s="22" customFormat="1" x14ac:dyDescent="0.25"/>
    <row r="6341" s="22" customFormat="1" x14ac:dyDescent="0.25"/>
    <row r="6342" s="22" customFormat="1" x14ac:dyDescent="0.25"/>
    <row r="6343" s="22" customFormat="1" x14ac:dyDescent="0.25"/>
    <row r="6344" s="22" customFormat="1" x14ac:dyDescent="0.25"/>
    <row r="6345" s="22" customFormat="1" x14ac:dyDescent="0.25"/>
    <row r="6346" s="22" customFormat="1" x14ac:dyDescent="0.25"/>
    <row r="6347" s="22" customFormat="1" x14ac:dyDescent="0.25"/>
    <row r="6348" s="22" customFormat="1" x14ac:dyDescent="0.25"/>
    <row r="6349" s="22" customFormat="1" x14ac:dyDescent="0.25"/>
    <row r="6350" s="22" customFormat="1" x14ac:dyDescent="0.25"/>
    <row r="6351" s="22" customFormat="1" x14ac:dyDescent="0.25"/>
    <row r="6352" s="22" customFormat="1" x14ac:dyDescent="0.25"/>
    <row r="6353" s="22" customFormat="1" x14ac:dyDescent="0.25"/>
    <row r="6354" s="22" customFormat="1" x14ac:dyDescent="0.25"/>
    <row r="6355" s="22" customFormat="1" x14ac:dyDescent="0.25"/>
    <row r="6356" s="22" customFormat="1" x14ac:dyDescent="0.25"/>
    <row r="6357" s="22" customFormat="1" x14ac:dyDescent="0.25"/>
    <row r="6358" s="22" customFormat="1" x14ac:dyDescent="0.25"/>
    <row r="6359" s="22" customFormat="1" x14ac:dyDescent="0.25"/>
    <row r="6360" s="22" customFormat="1" x14ac:dyDescent="0.25"/>
    <row r="6361" s="22" customFormat="1" x14ac:dyDescent="0.25"/>
    <row r="6362" s="22" customFormat="1" x14ac:dyDescent="0.25"/>
    <row r="6363" s="22" customFormat="1" x14ac:dyDescent="0.25"/>
    <row r="6364" s="22" customFormat="1" x14ac:dyDescent="0.25"/>
    <row r="6365" s="22" customFormat="1" x14ac:dyDescent="0.25"/>
    <row r="6366" s="22" customFormat="1" x14ac:dyDescent="0.25"/>
    <row r="6367" s="22" customFormat="1" x14ac:dyDescent="0.25"/>
    <row r="6368" s="22" customFormat="1" x14ac:dyDescent="0.25"/>
    <row r="6369" s="22" customFormat="1" x14ac:dyDescent="0.25"/>
    <row r="6370" s="22" customFormat="1" x14ac:dyDescent="0.25"/>
    <row r="6371" s="22" customFormat="1" x14ac:dyDescent="0.25"/>
    <row r="6372" s="22" customFormat="1" x14ac:dyDescent="0.25"/>
    <row r="6373" s="22" customFormat="1" x14ac:dyDescent="0.25"/>
    <row r="6374" s="22" customFormat="1" x14ac:dyDescent="0.25"/>
    <row r="6375" s="22" customFormat="1" x14ac:dyDescent="0.25"/>
    <row r="6376" s="22" customFormat="1" x14ac:dyDescent="0.25"/>
    <row r="6377" s="22" customFormat="1" x14ac:dyDescent="0.25"/>
    <row r="6378" s="22" customFormat="1" x14ac:dyDescent="0.25"/>
    <row r="6379" s="22" customFormat="1" x14ac:dyDescent="0.25"/>
    <row r="6380" s="22" customFormat="1" x14ac:dyDescent="0.25"/>
    <row r="6381" s="22" customFormat="1" x14ac:dyDescent="0.25"/>
    <row r="6382" s="22" customFormat="1" x14ac:dyDescent="0.25"/>
    <row r="6383" s="22" customFormat="1" x14ac:dyDescent="0.25"/>
    <row r="6384" s="22" customFormat="1" x14ac:dyDescent="0.25"/>
    <row r="6385" s="22" customFormat="1" x14ac:dyDescent="0.25"/>
    <row r="6386" s="22" customFormat="1" x14ac:dyDescent="0.25"/>
    <row r="6387" s="22" customFormat="1" x14ac:dyDescent="0.25"/>
    <row r="6388" s="22" customFormat="1" x14ac:dyDescent="0.25"/>
    <row r="6389" s="22" customFormat="1" x14ac:dyDescent="0.25"/>
    <row r="6390" s="22" customFormat="1" x14ac:dyDescent="0.25"/>
    <row r="6391" s="22" customFormat="1" x14ac:dyDescent="0.25"/>
    <row r="6392" s="22" customFormat="1" x14ac:dyDescent="0.25"/>
    <row r="6393" s="22" customFormat="1" x14ac:dyDescent="0.25"/>
    <row r="6394" s="22" customFormat="1" x14ac:dyDescent="0.25"/>
    <row r="6395" s="22" customFormat="1" x14ac:dyDescent="0.25"/>
    <row r="6396" s="22" customFormat="1" x14ac:dyDescent="0.25"/>
    <row r="6397" s="22" customFormat="1" x14ac:dyDescent="0.25"/>
    <row r="6398" s="22" customFormat="1" x14ac:dyDescent="0.25"/>
    <row r="6399" s="22" customFormat="1" x14ac:dyDescent="0.25"/>
    <row r="6400" s="22" customFormat="1" x14ac:dyDescent="0.25"/>
    <row r="6401" s="22" customFormat="1" x14ac:dyDescent="0.25"/>
    <row r="6402" s="22" customFormat="1" x14ac:dyDescent="0.25"/>
    <row r="6403" s="22" customFormat="1" x14ac:dyDescent="0.25"/>
    <row r="6404" s="22" customFormat="1" x14ac:dyDescent="0.25"/>
    <row r="6405" s="22" customFormat="1" x14ac:dyDescent="0.25"/>
    <row r="6406" s="22" customFormat="1" x14ac:dyDescent="0.25"/>
    <row r="6407" s="22" customFormat="1" x14ac:dyDescent="0.25"/>
    <row r="6408" s="22" customFormat="1" x14ac:dyDescent="0.25"/>
    <row r="6409" s="22" customFormat="1" x14ac:dyDescent="0.25"/>
    <row r="6410" s="22" customFormat="1" x14ac:dyDescent="0.25"/>
    <row r="6411" s="22" customFormat="1" x14ac:dyDescent="0.25"/>
    <row r="6412" s="22" customFormat="1" x14ac:dyDescent="0.25"/>
    <row r="6413" s="22" customFormat="1" x14ac:dyDescent="0.25"/>
    <row r="6414" s="22" customFormat="1" x14ac:dyDescent="0.25"/>
    <row r="6415" s="22" customFormat="1" x14ac:dyDescent="0.25"/>
    <row r="6416" s="22" customFormat="1" x14ac:dyDescent="0.25"/>
    <row r="6417" s="22" customFormat="1" x14ac:dyDescent="0.25"/>
    <row r="6418" s="22" customFormat="1" x14ac:dyDescent="0.25"/>
    <row r="6419" s="22" customFormat="1" x14ac:dyDescent="0.25"/>
    <row r="6420" s="22" customFormat="1" x14ac:dyDescent="0.25"/>
    <row r="6421" s="22" customFormat="1" x14ac:dyDescent="0.25"/>
    <row r="6422" s="22" customFormat="1" x14ac:dyDescent="0.25"/>
    <row r="6423" s="22" customFormat="1" x14ac:dyDescent="0.25"/>
    <row r="6424" s="22" customFormat="1" x14ac:dyDescent="0.25"/>
    <row r="6425" s="22" customFormat="1" x14ac:dyDescent="0.25"/>
    <row r="6426" s="22" customFormat="1" x14ac:dyDescent="0.25"/>
    <row r="6427" s="22" customFormat="1" x14ac:dyDescent="0.25"/>
    <row r="6428" s="22" customFormat="1" x14ac:dyDescent="0.25"/>
    <row r="6429" s="22" customFormat="1" x14ac:dyDescent="0.25"/>
    <row r="6430" s="22" customFormat="1" x14ac:dyDescent="0.25"/>
    <row r="6431" s="22" customFormat="1" x14ac:dyDescent="0.25"/>
    <row r="6432" s="22" customFormat="1" x14ac:dyDescent="0.25"/>
    <row r="6433" s="22" customFormat="1" x14ac:dyDescent="0.25"/>
    <row r="6434" s="22" customFormat="1" x14ac:dyDescent="0.25"/>
    <row r="6435" s="22" customFormat="1" x14ac:dyDescent="0.25"/>
    <row r="6436" s="22" customFormat="1" x14ac:dyDescent="0.25"/>
    <row r="6437" s="22" customFormat="1" x14ac:dyDescent="0.25"/>
    <row r="6438" s="22" customFormat="1" x14ac:dyDescent="0.25"/>
    <row r="6439" s="22" customFormat="1" x14ac:dyDescent="0.25"/>
    <row r="6440" s="22" customFormat="1" x14ac:dyDescent="0.25"/>
    <row r="6441" s="22" customFormat="1" x14ac:dyDescent="0.25"/>
    <row r="6442" s="22" customFormat="1" x14ac:dyDescent="0.25"/>
    <row r="6443" s="22" customFormat="1" x14ac:dyDescent="0.25"/>
    <row r="6444" s="22" customFormat="1" x14ac:dyDescent="0.25"/>
    <row r="6445" s="22" customFormat="1" x14ac:dyDescent="0.25"/>
    <row r="6446" s="22" customFormat="1" x14ac:dyDescent="0.25"/>
    <row r="6447" s="22" customFormat="1" x14ac:dyDescent="0.25"/>
    <row r="6448" s="22" customFormat="1" x14ac:dyDescent="0.25"/>
    <row r="6449" s="22" customFormat="1" x14ac:dyDescent="0.25"/>
    <row r="6450" s="22" customFormat="1" x14ac:dyDescent="0.25"/>
    <row r="6451" s="22" customFormat="1" x14ac:dyDescent="0.25"/>
    <row r="6452" s="22" customFormat="1" x14ac:dyDescent="0.25"/>
    <row r="6453" s="22" customFormat="1" x14ac:dyDescent="0.25"/>
    <row r="6454" s="22" customFormat="1" x14ac:dyDescent="0.25"/>
    <row r="6455" s="22" customFormat="1" x14ac:dyDescent="0.25"/>
    <row r="6456" s="22" customFormat="1" x14ac:dyDescent="0.25"/>
    <row r="6457" s="22" customFormat="1" x14ac:dyDescent="0.25"/>
    <row r="6458" s="22" customFormat="1" x14ac:dyDescent="0.25"/>
    <row r="6459" s="22" customFormat="1" x14ac:dyDescent="0.25"/>
    <row r="6460" s="22" customFormat="1" x14ac:dyDescent="0.25"/>
    <row r="6461" s="22" customFormat="1" x14ac:dyDescent="0.25"/>
    <row r="6462" s="22" customFormat="1" x14ac:dyDescent="0.25"/>
    <row r="6463" s="22" customFormat="1" x14ac:dyDescent="0.25"/>
    <row r="6464" s="22" customFormat="1" x14ac:dyDescent="0.25"/>
    <row r="6465" s="22" customFormat="1" x14ac:dyDescent="0.25"/>
    <row r="6466" s="22" customFormat="1" x14ac:dyDescent="0.25"/>
    <row r="6467" s="22" customFormat="1" x14ac:dyDescent="0.25"/>
    <row r="6468" s="22" customFormat="1" x14ac:dyDescent="0.25"/>
    <row r="6469" s="22" customFormat="1" x14ac:dyDescent="0.25"/>
    <row r="6470" s="22" customFormat="1" x14ac:dyDescent="0.25"/>
    <row r="6471" s="22" customFormat="1" x14ac:dyDescent="0.25"/>
    <row r="6472" s="22" customFormat="1" x14ac:dyDescent="0.25"/>
    <row r="6473" s="22" customFormat="1" x14ac:dyDescent="0.25"/>
    <row r="6474" s="22" customFormat="1" x14ac:dyDescent="0.25"/>
    <row r="6475" s="22" customFormat="1" x14ac:dyDescent="0.25"/>
    <row r="6476" s="22" customFormat="1" x14ac:dyDescent="0.25"/>
    <row r="6477" s="22" customFormat="1" x14ac:dyDescent="0.25"/>
    <row r="6478" s="22" customFormat="1" x14ac:dyDescent="0.25"/>
    <row r="6479" s="22" customFormat="1" x14ac:dyDescent="0.25"/>
    <row r="6480" s="22" customFormat="1" x14ac:dyDescent="0.25"/>
    <row r="6481" s="22" customFormat="1" x14ac:dyDescent="0.25"/>
    <row r="6482" s="22" customFormat="1" x14ac:dyDescent="0.25"/>
    <row r="6483" s="22" customFormat="1" x14ac:dyDescent="0.25"/>
    <row r="6484" s="22" customFormat="1" x14ac:dyDescent="0.25"/>
    <row r="6485" s="22" customFormat="1" x14ac:dyDescent="0.25"/>
    <row r="6486" s="22" customFormat="1" x14ac:dyDescent="0.25"/>
    <row r="6487" s="22" customFormat="1" x14ac:dyDescent="0.25"/>
    <row r="6488" s="22" customFormat="1" x14ac:dyDescent="0.25"/>
    <row r="6489" s="22" customFormat="1" x14ac:dyDescent="0.25"/>
    <row r="6490" s="22" customFormat="1" x14ac:dyDescent="0.25"/>
    <row r="6491" s="22" customFormat="1" x14ac:dyDescent="0.25"/>
    <row r="6492" s="22" customFormat="1" x14ac:dyDescent="0.25"/>
    <row r="6493" s="22" customFormat="1" x14ac:dyDescent="0.25"/>
    <row r="6494" s="22" customFormat="1" x14ac:dyDescent="0.25"/>
    <row r="6495" s="22" customFormat="1" x14ac:dyDescent="0.25"/>
    <row r="6496" s="22" customFormat="1" x14ac:dyDescent="0.25"/>
    <row r="6497" s="22" customFormat="1" x14ac:dyDescent="0.25"/>
    <row r="6498" s="22" customFormat="1" x14ac:dyDescent="0.25"/>
    <row r="6499" s="22" customFormat="1" x14ac:dyDescent="0.25"/>
    <row r="6500" s="22" customFormat="1" x14ac:dyDescent="0.25"/>
    <row r="6501" s="22" customFormat="1" x14ac:dyDescent="0.25"/>
    <row r="6502" s="22" customFormat="1" x14ac:dyDescent="0.25"/>
    <row r="6503" s="22" customFormat="1" x14ac:dyDescent="0.25"/>
    <row r="6504" s="22" customFormat="1" x14ac:dyDescent="0.25"/>
    <row r="6505" s="22" customFormat="1" x14ac:dyDescent="0.25"/>
    <row r="6506" s="22" customFormat="1" x14ac:dyDescent="0.25"/>
    <row r="6507" s="22" customFormat="1" x14ac:dyDescent="0.25"/>
    <row r="6508" s="22" customFormat="1" x14ac:dyDescent="0.25"/>
    <row r="6509" s="22" customFormat="1" x14ac:dyDescent="0.25"/>
    <row r="6510" s="22" customFormat="1" x14ac:dyDescent="0.25"/>
    <row r="6511" s="22" customFormat="1" x14ac:dyDescent="0.25"/>
    <row r="6512" s="22" customFormat="1" x14ac:dyDescent="0.25"/>
    <row r="6513" s="22" customFormat="1" x14ac:dyDescent="0.25"/>
    <row r="6514" s="22" customFormat="1" x14ac:dyDescent="0.25"/>
    <row r="6515" s="22" customFormat="1" x14ac:dyDescent="0.25"/>
    <row r="6516" s="22" customFormat="1" x14ac:dyDescent="0.25"/>
    <row r="6517" s="22" customFormat="1" x14ac:dyDescent="0.25"/>
    <row r="6518" s="22" customFormat="1" x14ac:dyDescent="0.25"/>
    <row r="6519" s="22" customFormat="1" x14ac:dyDescent="0.25"/>
    <row r="6520" s="22" customFormat="1" x14ac:dyDescent="0.25"/>
    <row r="6521" s="22" customFormat="1" x14ac:dyDescent="0.25"/>
    <row r="6522" s="22" customFormat="1" x14ac:dyDescent="0.25"/>
    <row r="6523" s="22" customFormat="1" x14ac:dyDescent="0.25"/>
    <row r="6524" s="22" customFormat="1" x14ac:dyDescent="0.25"/>
    <row r="6525" s="22" customFormat="1" x14ac:dyDescent="0.25"/>
    <row r="6526" s="22" customFormat="1" x14ac:dyDescent="0.25"/>
    <row r="6527" s="22" customFormat="1" x14ac:dyDescent="0.25"/>
    <row r="6528" s="22" customFormat="1" x14ac:dyDescent="0.25"/>
    <row r="6529" s="22" customFormat="1" x14ac:dyDescent="0.25"/>
    <row r="6530" s="22" customFormat="1" x14ac:dyDescent="0.25"/>
    <row r="6531" s="22" customFormat="1" x14ac:dyDescent="0.25"/>
    <row r="6532" s="22" customFormat="1" x14ac:dyDescent="0.25"/>
    <row r="6533" s="22" customFormat="1" x14ac:dyDescent="0.25"/>
    <row r="6534" s="22" customFormat="1" x14ac:dyDescent="0.25"/>
    <row r="6535" s="22" customFormat="1" x14ac:dyDescent="0.25"/>
    <row r="6536" s="22" customFormat="1" x14ac:dyDescent="0.25"/>
    <row r="6537" s="22" customFormat="1" x14ac:dyDescent="0.25"/>
    <row r="6538" s="22" customFormat="1" x14ac:dyDescent="0.25"/>
    <row r="6539" s="22" customFormat="1" x14ac:dyDescent="0.25"/>
    <row r="6540" s="22" customFormat="1" x14ac:dyDescent="0.25"/>
    <row r="6541" s="22" customFormat="1" x14ac:dyDescent="0.25"/>
    <row r="6542" s="22" customFormat="1" x14ac:dyDescent="0.25"/>
    <row r="6543" s="22" customFormat="1" x14ac:dyDescent="0.25"/>
    <row r="6544" s="22" customFormat="1" x14ac:dyDescent="0.25"/>
    <row r="6545" s="22" customFormat="1" x14ac:dyDescent="0.25"/>
    <row r="6546" s="22" customFormat="1" x14ac:dyDescent="0.25"/>
    <row r="6547" s="22" customFormat="1" x14ac:dyDescent="0.25"/>
    <row r="6548" s="22" customFormat="1" x14ac:dyDescent="0.25"/>
    <row r="6549" s="22" customFormat="1" x14ac:dyDescent="0.25"/>
    <row r="6550" s="22" customFormat="1" x14ac:dyDescent="0.25"/>
    <row r="6551" s="22" customFormat="1" x14ac:dyDescent="0.25"/>
    <row r="6552" s="22" customFormat="1" x14ac:dyDescent="0.25"/>
    <row r="6553" s="22" customFormat="1" x14ac:dyDescent="0.25"/>
    <row r="6554" s="22" customFormat="1" x14ac:dyDescent="0.25"/>
    <row r="6555" s="22" customFormat="1" x14ac:dyDescent="0.25"/>
    <row r="6556" s="22" customFormat="1" x14ac:dyDescent="0.25"/>
    <row r="6557" s="22" customFormat="1" x14ac:dyDescent="0.25"/>
    <row r="6558" s="22" customFormat="1" x14ac:dyDescent="0.25"/>
    <row r="6559" s="22" customFormat="1" x14ac:dyDescent="0.25"/>
    <row r="6560" s="22" customFormat="1" x14ac:dyDescent="0.25"/>
    <row r="6561" s="22" customFormat="1" x14ac:dyDescent="0.25"/>
    <row r="6562" s="22" customFormat="1" x14ac:dyDescent="0.25"/>
    <row r="6563" s="22" customFormat="1" x14ac:dyDescent="0.25"/>
    <row r="6564" s="22" customFormat="1" x14ac:dyDescent="0.25"/>
    <row r="6565" s="22" customFormat="1" x14ac:dyDescent="0.25"/>
    <row r="6566" s="22" customFormat="1" x14ac:dyDescent="0.25"/>
    <row r="6567" s="22" customFormat="1" x14ac:dyDescent="0.25"/>
    <row r="6568" s="22" customFormat="1" x14ac:dyDescent="0.25"/>
    <row r="6569" s="22" customFormat="1" x14ac:dyDescent="0.25"/>
    <row r="6570" s="22" customFormat="1" x14ac:dyDescent="0.25"/>
    <row r="6571" s="22" customFormat="1" x14ac:dyDescent="0.25"/>
    <row r="6572" s="22" customFormat="1" x14ac:dyDescent="0.25"/>
    <row r="6573" s="22" customFormat="1" x14ac:dyDescent="0.25"/>
    <row r="6574" s="22" customFormat="1" x14ac:dyDescent="0.25"/>
    <row r="6575" s="22" customFormat="1" x14ac:dyDescent="0.25"/>
    <row r="6576" s="22" customFormat="1" x14ac:dyDescent="0.25"/>
    <row r="6577" s="22" customFormat="1" x14ac:dyDescent="0.25"/>
    <row r="6578" s="22" customFormat="1" x14ac:dyDescent="0.25"/>
    <row r="6579" s="22" customFormat="1" x14ac:dyDescent="0.25"/>
    <row r="6580" s="22" customFormat="1" x14ac:dyDescent="0.25"/>
    <row r="6581" s="22" customFormat="1" x14ac:dyDescent="0.25"/>
    <row r="6582" s="22" customFormat="1" x14ac:dyDescent="0.25"/>
    <row r="6583" s="22" customFormat="1" x14ac:dyDescent="0.25"/>
    <row r="6584" s="22" customFormat="1" x14ac:dyDescent="0.25"/>
    <row r="6585" s="22" customFormat="1" x14ac:dyDescent="0.25"/>
    <row r="6586" s="22" customFormat="1" x14ac:dyDescent="0.25"/>
    <row r="6587" s="22" customFormat="1" x14ac:dyDescent="0.25"/>
    <row r="6588" s="22" customFormat="1" x14ac:dyDescent="0.25"/>
    <row r="6589" s="22" customFormat="1" x14ac:dyDescent="0.25"/>
    <row r="6590" s="22" customFormat="1" x14ac:dyDescent="0.25"/>
    <row r="6591" s="22" customFormat="1" x14ac:dyDescent="0.25"/>
    <row r="6592" s="22" customFormat="1" x14ac:dyDescent="0.25"/>
    <row r="6593" s="22" customFormat="1" x14ac:dyDescent="0.25"/>
    <row r="6594" s="22" customFormat="1" x14ac:dyDescent="0.25"/>
    <row r="6595" s="22" customFormat="1" x14ac:dyDescent="0.25"/>
    <row r="6596" s="22" customFormat="1" x14ac:dyDescent="0.25"/>
    <row r="6597" s="22" customFormat="1" x14ac:dyDescent="0.25"/>
    <row r="6598" s="22" customFormat="1" x14ac:dyDescent="0.25"/>
    <row r="6599" s="22" customFormat="1" x14ac:dyDescent="0.25"/>
    <row r="6600" s="22" customFormat="1" x14ac:dyDescent="0.25"/>
    <row r="6601" s="22" customFormat="1" x14ac:dyDescent="0.25"/>
    <row r="6602" s="22" customFormat="1" x14ac:dyDescent="0.25"/>
    <row r="6603" s="22" customFormat="1" x14ac:dyDescent="0.25"/>
    <row r="6604" s="22" customFormat="1" x14ac:dyDescent="0.25"/>
    <row r="6605" s="22" customFormat="1" x14ac:dyDescent="0.25"/>
    <row r="6606" s="22" customFormat="1" x14ac:dyDescent="0.25"/>
    <row r="6607" s="22" customFormat="1" x14ac:dyDescent="0.25"/>
    <row r="6608" s="22" customFormat="1" x14ac:dyDescent="0.25"/>
    <row r="6609" s="22" customFormat="1" x14ac:dyDescent="0.25"/>
    <row r="6610" s="22" customFormat="1" x14ac:dyDescent="0.25"/>
    <row r="6611" s="22" customFormat="1" x14ac:dyDescent="0.25"/>
    <row r="6612" s="22" customFormat="1" x14ac:dyDescent="0.25"/>
    <row r="6613" s="22" customFormat="1" x14ac:dyDescent="0.25"/>
    <row r="6614" s="22" customFormat="1" x14ac:dyDescent="0.25"/>
    <row r="6615" s="22" customFormat="1" x14ac:dyDescent="0.25"/>
    <row r="6616" s="22" customFormat="1" x14ac:dyDescent="0.25"/>
    <row r="6617" s="22" customFormat="1" x14ac:dyDescent="0.25"/>
    <row r="6618" s="22" customFormat="1" x14ac:dyDescent="0.25"/>
    <row r="6619" s="22" customFormat="1" x14ac:dyDescent="0.25"/>
    <row r="6620" s="22" customFormat="1" x14ac:dyDescent="0.25"/>
    <row r="6621" s="22" customFormat="1" x14ac:dyDescent="0.25"/>
    <row r="6622" s="22" customFormat="1" x14ac:dyDescent="0.25"/>
    <row r="6623" s="22" customFormat="1" x14ac:dyDescent="0.25"/>
    <row r="6624" s="22" customFormat="1" x14ac:dyDescent="0.25"/>
    <row r="6625" s="22" customFormat="1" x14ac:dyDescent="0.25"/>
    <row r="6626" s="22" customFormat="1" x14ac:dyDescent="0.25"/>
    <row r="6627" s="22" customFormat="1" x14ac:dyDescent="0.25"/>
    <row r="6628" s="22" customFormat="1" x14ac:dyDescent="0.25"/>
    <row r="6629" s="22" customFormat="1" x14ac:dyDescent="0.25"/>
    <row r="6630" s="22" customFormat="1" x14ac:dyDescent="0.25"/>
    <row r="6631" s="22" customFormat="1" x14ac:dyDescent="0.25"/>
    <row r="6632" s="22" customFormat="1" x14ac:dyDescent="0.25"/>
    <row r="6633" s="22" customFormat="1" x14ac:dyDescent="0.25"/>
    <row r="6634" s="22" customFormat="1" x14ac:dyDescent="0.25"/>
    <row r="6635" s="22" customFormat="1" x14ac:dyDescent="0.25"/>
    <row r="6636" s="22" customFormat="1" x14ac:dyDescent="0.25"/>
    <row r="6637" s="22" customFormat="1" x14ac:dyDescent="0.25"/>
    <row r="6638" s="22" customFormat="1" x14ac:dyDescent="0.25"/>
    <row r="6639" s="22" customFormat="1" x14ac:dyDescent="0.25"/>
    <row r="6640" s="22" customFormat="1" x14ac:dyDescent="0.25"/>
    <row r="6641" s="22" customFormat="1" x14ac:dyDescent="0.25"/>
    <row r="6642" s="22" customFormat="1" x14ac:dyDescent="0.25"/>
    <row r="6643" s="22" customFormat="1" x14ac:dyDescent="0.25"/>
    <row r="6644" s="22" customFormat="1" x14ac:dyDescent="0.25"/>
    <row r="6645" s="22" customFormat="1" x14ac:dyDescent="0.25"/>
    <row r="6646" s="22" customFormat="1" x14ac:dyDescent="0.25"/>
    <row r="6647" s="22" customFormat="1" x14ac:dyDescent="0.25"/>
    <row r="6648" s="22" customFormat="1" x14ac:dyDescent="0.25"/>
    <row r="6649" s="22" customFormat="1" x14ac:dyDescent="0.25"/>
    <row r="6650" s="22" customFormat="1" x14ac:dyDescent="0.25"/>
    <row r="6651" s="22" customFormat="1" x14ac:dyDescent="0.25"/>
    <row r="6652" s="22" customFormat="1" x14ac:dyDescent="0.25"/>
    <row r="6653" s="22" customFormat="1" x14ac:dyDescent="0.25"/>
    <row r="6654" s="22" customFormat="1" x14ac:dyDescent="0.25"/>
    <row r="6655" s="22" customFormat="1" x14ac:dyDescent="0.25"/>
    <row r="6656" s="22" customFormat="1" x14ac:dyDescent="0.25"/>
    <row r="6657" s="22" customFormat="1" x14ac:dyDescent="0.25"/>
    <row r="6658" s="22" customFormat="1" x14ac:dyDescent="0.25"/>
    <row r="6659" s="22" customFormat="1" x14ac:dyDescent="0.25"/>
    <row r="6660" s="22" customFormat="1" x14ac:dyDescent="0.25"/>
    <row r="6661" s="22" customFormat="1" x14ac:dyDescent="0.25"/>
    <row r="6662" s="22" customFormat="1" x14ac:dyDescent="0.25"/>
    <row r="6663" s="22" customFormat="1" x14ac:dyDescent="0.25"/>
    <row r="6664" s="22" customFormat="1" x14ac:dyDescent="0.25"/>
    <row r="6665" s="22" customFormat="1" x14ac:dyDescent="0.25"/>
    <row r="6666" s="22" customFormat="1" x14ac:dyDescent="0.25"/>
    <row r="6667" s="22" customFormat="1" x14ac:dyDescent="0.25"/>
    <row r="6668" s="22" customFormat="1" x14ac:dyDescent="0.25"/>
    <row r="6669" s="22" customFormat="1" x14ac:dyDescent="0.25"/>
    <row r="6670" s="22" customFormat="1" x14ac:dyDescent="0.25"/>
    <row r="6671" s="22" customFormat="1" x14ac:dyDescent="0.25"/>
    <row r="6672" s="22" customFormat="1" x14ac:dyDescent="0.25"/>
    <row r="6673" s="22" customFormat="1" x14ac:dyDescent="0.25"/>
    <row r="6674" s="22" customFormat="1" x14ac:dyDescent="0.25"/>
    <row r="6675" s="22" customFormat="1" x14ac:dyDescent="0.25"/>
    <row r="6676" s="22" customFormat="1" x14ac:dyDescent="0.25"/>
    <row r="6677" s="22" customFormat="1" x14ac:dyDescent="0.25"/>
    <row r="6678" s="22" customFormat="1" x14ac:dyDescent="0.25"/>
    <row r="6679" s="22" customFormat="1" x14ac:dyDescent="0.25"/>
    <row r="6680" s="22" customFormat="1" x14ac:dyDescent="0.25"/>
    <row r="6681" s="22" customFormat="1" x14ac:dyDescent="0.25"/>
    <row r="6682" s="22" customFormat="1" x14ac:dyDescent="0.25"/>
    <row r="6683" s="22" customFormat="1" x14ac:dyDescent="0.25"/>
    <row r="6684" s="22" customFormat="1" x14ac:dyDescent="0.25"/>
    <row r="6685" s="22" customFormat="1" x14ac:dyDescent="0.25"/>
    <row r="6686" s="22" customFormat="1" x14ac:dyDescent="0.25"/>
    <row r="6687" s="22" customFormat="1" x14ac:dyDescent="0.25"/>
    <row r="6688" s="22" customFormat="1" x14ac:dyDescent="0.25"/>
    <row r="6689" s="22" customFormat="1" x14ac:dyDescent="0.25"/>
    <row r="6690" s="22" customFormat="1" x14ac:dyDescent="0.25"/>
    <row r="6691" s="22" customFormat="1" x14ac:dyDescent="0.25"/>
    <row r="6692" s="22" customFormat="1" x14ac:dyDescent="0.25"/>
    <row r="6693" s="22" customFormat="1" x14ac:dyDescent="0.25"/>
    <row r="6694" s="22" customFormat="1" x14ac:dyDescent="0.25"/>
    <row r="6695" s="22" customFormat="1" x14ac:dyDescent="0.25"/>
    <row r="6696" s="22" customFormat="1" x14ac:dyDescent="0.25"/>
    <row r="6697" s="22" customFormat="1" x14ac:dyDescent="0.25"/>
    <row r="6698" s="22" customFormat="1" x14ac:dyDescent="0.25"/>
    <row r="6699" s="22" customFormat="1" x14ac:dyDescent="0.25"/>
    <row r="6700" s="22" customFormat="1" x14ac:dyDescent="0.25"/>
    <row r="6701" s="22" customFormat="1" x14ac:dyDescent="0.25"/>
    <row r="6702" s="22" customFormat="1" x14ac:dyDescent="0.25"/>
    <row r="6703" s="22" customFormat="1" x14ac:dyDescent="0.25"/>
    <row r="6704" s="22" customFormat="1" x14ac:dyDescent="0.25"/>
    <row r="6705" s="22" customFormat="1" x14ac:dyDescent="0.25"/>
    <row r="6706" s="22" customFormat="1" x14ac:dyDescent="0.25"/>
    <row r="6707" s="22" customFormat="1" x14ac:dyDescent="0.25"/>
    <row r="6708" s="22" customFormat="1" x14ac:dyDescent="0.25"/>
    <row r="6709" s="22" customFormat="1" x14ac:dyDescent="0.25"/>
    <row r="6710" s="22" customFormat="1" x14ac:dyDescent="0.25"/>
    <row r="6711" s="22" customFormat="1" x14ac:dyDescent="0.25"/>
    <row r="6712" s="22" customFormat="1" x14ac:dyDescent="0.25"/>
    <row r="6713" s="22" customFormat="1" x14ac:dyDescent="0.25"/>
    <row r="6714" s="22" customFormat="1" x14ac:dyDescent="0.25"/>
    <row r="6715" s="22" customFormat="1" x14ac:dyDescent="0.25"/>
    <row r="6716" s="22" customFormat="1" x14ac:dyDescent="0.25"/>
    <row r="6717" s="22" customFormat="1" x14ac:dyDescent="0.25"/>
    <row r="6718" s="22" customFormat="1" x14ac:dyDescent="0.25"/>
    <row r="6719" s="22" customFormat="1" x14ac:dyDescent="0.25"/>
    <row r="6720" s="22" customFormat="1" x14ac:dyDescent="0.25"/>
    <row r="6721" s="22" customFormat="1" x14ac:dyDescent="0.25"/>
    <row r="6722" s="22" customFormat="1" x14ac:dyDescent="0.25"/>
    <row r="6723" s="22" customFormat="1" x14ac:dyDescent="0.25"/>
    <row r="6724" s="22" customFormat="1" x14ac:dyDescent="0.25"/>
    <row r="6725" s="22" customFormat="1" x14ac:dyDescent="0.25"/>
    <row r="6726" s="22" customFormat="1" x14ac:dyDescent="0.25"/>
    <row r="6727" s="22" customFormat="1" x14ac:dyDescent="0.25"/>
    <row r="6728" s="22" customFormat="1" x14ac:dyDescent="0.25"/>
    <row r="6729" s="22" customFormat="1" x14ac:dyDescent="0.25"/>
    <row r="6730" s="22" customFormat="1" x14ac:dyDescent="0.25"/>
    <row r="6731" s="22" customFormat="1" x14ac:dyDescent="0.25"/>
    <row r="6732" s="22" customFormat="1" x14ac:dyDescent="0.25"/>
    <row r="6733" s="22" customFormat="1" x14ac:dyDescent="0.25"/>
    <row r="6734" s="22" customFormat="1" x14ac:dyDescent="0.25"/>
    <row r="6735" s="22" customFormat="1" x14ac:dyDescent="0.25"/>
    <row r="6736" s="22" customFormat="1" x14ac:dyDescent="0.25"/>
    <row r="6737" s="22" customFormat="1" x14ac:dyDescent="0.25"/>
    <row r="6738" s="22" customFormat="1" x14ac:dyDescent="0.25"/>
    <row r="6739" s="22" customFormat="1" x14ac:dyDescent="0.25"/>
    <row r="6740" s="22" customFormat="1" x14ac:dyDescent="0.25"/>
    <row r="6741" s="22" customFormat="1" x14ac:dyDescent="0.25"/>
    <row r="6742" s="22" customFormat="1" x14ac:dyDescent="0.25"/>
    <row r="6743" s="22" customFormat="1" x14ac:dyDescent="0.25"/>
    <row r="6744" s="22" customFormat="1" x14ac:dyDescent="0.25"/>
    <row r="6745" s="22" customFormat="1" x14ac:dyDescent="0.25"/>
    <row r="6746" s="22" customFormat="1" x14ac:dyDescent="0.25"/>
    <row r="6747" s="22" customFormat="1" x14ac:dyDescent="0.25"/>
    <row r="6748" s="22" customFormat="1" x14ac:dyDescent="0.25"/>
    <row r="6749" s="22" customFormat="1" x14ac:dyDescent="0.25"/>
    <row r="6750" s="22" customFormat="1" x14ac:dyDescent="0.25"/>
    <row r="6751" s="22" customFormat="1" x14ac:dyDescent="0.25"/>
    <row r="6752" s="22" customFormat="1" x14ac:dyDescent="0.25"/>
    <row r="6753" s="22" customFormat="1" x14ac:dyDescent="0.25"/>
    <row r="6754" s="22" customFormat="1" x14ac:dyDescent="0.25"/>
    <row r="6755" s="22" customFormat="1" x14ac:dyDescent="0.25"/>
    <row r="6756" s="22" customFormat="1" x14ac:dyDescent="0.25"/>
    <row r="6757" s="22" customFormat="1" x14ac:dyDescent="0.25"/>
    <row r="6758" s="22" customFormat="1" x14ac:dyDescent="0.25"/>
    <row r="6759" s="22" customFormat="1" x14ac:dyDescent="0.25"/>
    <row r="6760" s="22" customFormat="1" x14ac:dyDescent="0.25"/>
    <row r="6761" s="22" customFormat="1" x14ac:dyDescent="0.25"/>
    <row r="6762" s="22" customFormat="1" x14ac:dyDescent="0.25"/>
    <row r="6763" s="22" customFormat="1" x14ac:dyDescent="0.25"/>
    <row r="6764" s="22" customFormat="1" x14ac:dyDescent="0.25"/>
    <row r="6765" s="22" customFormat="1" x14ac:dyDescent="0.25"/>
    <row r="6766" s="22" customFormat="1" x14ac:dyDescent="0.25"/>
    <row r="6767" s="22" customFormat="1" x14ac:dyDescent="0.25"/>
    <row r="6768" s="22" customFormat="1" x14ac:dyDescent="0.25"/>
    <row r="6769" s="22" customFormat="1" x14ac:dyDescent="0.25"/>
    <row r="6770" s="22" customFormat="1" x14ac:dyDescent="0.25"/>
    <row r="6771" s="22" customFormat="1" x14ac:dyDescent="0.25"/>
    <row r="6772" s="22" customFormat="1" x14ac:dyDescent="0.25"/>
    <row r="6773" s="22" customFormat="1" x14ac:dyDescent="0.25"/>
    <row r="6774" s="22" customFormat="1" x14ac:dyDescent="0.25"/>
    <row r="6775" s="22" customFormat="1" x14ac:dyDescent="0.25"/>
    <row r="6776" s="22" customFormat="1" x14ac:dyDescent="0.25"/>
    <row r="6777" s="22" customFormat="1" x14ac:dyDescent="0.25"/>
    <row r="6778" s="22" customFormat="1" x14ac:dyDescent="0.25"/>
    <row r="6779" s="22" customFormat="1" x14ac:dyDescent="0.25"/>
    <row r="6780" s="22" customFormat="1" x14ac:dyDescent="0.25"/>
    <row r="6781" s="22" customFormat="1" x14ac:dyDescent="0.25"/>
    <row r="6782" s="22" customFormat="1" x14ac:dyDescent="0.25"/>
    <row r="6783" s="22" customFormat="1" x14ac:dyDescent="0.25"/>
    <row r="6784" s="22" customFormat="1" x14ac:dyDescent="0.25"/>
    <row r="6785" s="22" customFormat="1" x14ac:dyDescent="0.25"/>
    <row r="6786" s="22" customFormat="1" x14ac:dyDescent="0.25"/>
    <row r="6787" s="22" customFormat="1" x14ac:dyDescent="0.25"/>
    <row r="6788" s="22" customFormat="1" x14ac:dyDescent="0.25"/>
    <row r="6789" s="22" customFormat="1" x14ac:dyDescent="0.25"/>
    <row r="6790" s="22" customFormat="1" x14ac:dyDescent="0.25"/>
    <row r="6791" s="22" customFormat="1" x14ac:dyDescent="0.25"/>
    <row r="6792" s="22" customFormat="1" x14ac:dyDescent="0.25"/>
    <row r="6793" s="22" customFormat="1" x14ac:dyDescent="0.25"/>
    <row r="6794" s="22" customFormat="1" x14ac:dyDescent="0.25"/>
    <row r="6795" s="22" customFormat="1" x14ac:dyDescent="0.25"/>
    <row r="6796" s="22" customFormat="1" x14ac:dyDescent="0.25"/>
    <row r="6797" s="22" customFormat="1" x14ac:dyDescent="0.25"/>
    <row r="6798" s="22" customFormat="1" x14ac:dyDescent="0.25"/>
    <row r="6799" s="22" customFormat="1" x14ac:dyDescent="0.25"/>
    <row r="6800" s="22" customFormat="1" x14ac:dyDescent="0.25"/>
    <row r="6801" s="22" customFormat="1" x14ac:dyDescent="0.25"/>
    <row r="6802" s="22" customFormat="1" x14ac:dyDescent="0.25"/>
    <row r="6803" s="22" customFormat="1" x14ac:dyDescent="0.25"/>
    <row r="6804" s="22" customFormat="1" x14ac:dyDescent="0.25"/>
    <row r="6805" s="22" customFormat="1" x14ac:dyDescent="0.25"/>
    <row r="6806" s="22" customFormat="1" x14ac:dyDescent="0.25"/>
    <row r="6807" s="22" customFormat="1" x14ac:dyDescent="0.25"/>
    <row r="6808" s="22" customFormat="1" x14ac:dyDescent="0.25"/>
    <row r="6809" s="22" customFormat="1" x14ac:dyDescent="0.25"/>
    <row r="6810" s="22" customFormat="1" x14ac:dyDescent="0.25"/>
    <row r="6811" s="22" customFormat="1" x14ac:dyDescent="0.25"/>
    <row r="6812" s="22" customFormat="1" x14ac:dyDescent="0.25"/>
    <row r="6813" s="22" customFormat="1" x14ac:dyDescent="0.25"/>
    <row r="6814" s="22" customFormat="1" x14ac:dyDescent="0.25"/>
    <row r="6815" s="22" customFormat="1" x14ac:dyDescent="0.25"/>
    <row r="6816" s="22" customFormat="1" x14ac:dyDescent="0.25"/>
    <row r="6817" s="22" customFormat="1" x14ac:dyDescent="0.25"/>
    <row r="6818" s="22" customFormat="1" x14ac:dyDescent="0.25"/>
    <row r="6819" s="22" customFormat="1" x14ac:dyDescent="0.25"/>
    <row r="6820" s="22" customFormat="1" x14ac:dyDescent="0.25"/>
    <row r="6821" s="22" customFormat="1" x14ac:dyDescent="0.25"/>
    <row r="6822" s="22" customFormat="1" x14ac:dyDescent="0.25"/>
    <row r="6823" s="22" customFormat="1" x14ac:dyDescent="0.25"/>
    <row r="6824" s="22" customFormat="1" x14ac:dyDescent="0.25"/>
    <row r="6825" s="22" customFormat="1" x14ac:dyDescent="0.25"/>
    <row r="6826" s="22" customFormat="1" x14ac:dyDescent="0.25"/>
    <row r="6827" s="22" customFormat="1" x14ac:dyDescent="0.25"/>
    <row r="6828" s="22" customFormat="1" x14ac:dyDescent="0.25"/>
    <row r="6829" s="22" customFormat="1" x14ac:dyDescent="0.25"/>
    <row r="6830" s="22" customFormat="1" x14ac:dyDescent="0.25"/>
    <row r="6831" s="22" customFormat="1" x14ac:dyDescent="0.25"/>
    <row r="6832" s="22" customFormat="1" x14ac:dyDescent="0.25"/>
    <row r="6833" s="22" customFormat="1" x14ac:dyDescent="0.25"/>
    <row r="6834" s="22" customFormat="1" x14ac:dyDescent="0.25"/>
    <row r="6835" s="22" customFormat="1" x14ac:dyDescent="0.25"/>
    <row r="6836" s="22" customFormat="1" x14ac:dyDescent="0.25"/>
    <row r="6837" s="22" customFormat="1" x14ac:dyDescent="0.25"/>
    <row r="6838" s="22" customFormat="1" x14ac:dyDescent="0.25"/>
    <row r="6839" s="22" customFormat="1" x14ac:dyDescent="0.25"/>
    <row r="6840" s="22" customFormat="1" x14ac:dyDescent="0.25"/>
    <row r="6841" s="22" customFormat="1" x14ac:dyDescent="0.25"/>
    <row r="6842" s="22" customFormat="1" x14ac:dyDescent="0.25"/>
    <row r="6843" s="22" customFormat="1" x14ac:dyDescent="0.25"/>
    <row r="6844" s="22" customFormat="1" x14ac:dyDescent="0.25"/>
    <row r="6845" s="22" customFormat="1" x14ac:dyDescent="0.25"/>
    <row r="6846" s="22" customFormat="1" x14ac:dyDescent="0.25"/>
    <row r="6847" s="22" customFormat="1" x14ac:dyDescent="0.25"/>
    <row r="6848" s="22" customFormat="1" x14ac:dyDescent="0.25"/>
    <row r="6849" s="22" customFormat="1" x14ac:dyDescent="0.25"/>
    <row r="6850" s="22" customFormat="1" x14ac:dyDescent="0.25"/>
    <row r="6851" s="22" customFormat="1" x14ac:dyDescent="0.25"/>
    <row r="6852" s="22" customFormat="1" x14ac:dyDescent="0.25"/>
    <row r="6853" s="22" customFormat="1" x14ac:dyDescent="0.25"/>
    <row r="6854" s="22" customFormat="1" x14ac:dyDescent="0.25"/>
    <row r="6855" s="22" customFormat="1" x14ac:dyDescent="0.25"/>
    <row r="6856" s="22" customFormat="1" x14ac:dyDescent="0.25"/>
    <row r="6857" s="22" customFormat="1" x14ac:dyDescent="0.25"/>
    <row r="6858" s="22" customFormat="1" x14ac:dyDescent="0.25"/>
    <row r="6859" s="22" customFormat="1" x14ac:dyDescent="0.25"/>
    <row r="6860" s="22" customFormat="1" x14ac:dyDescent="0.25"/>
    <row r="6861" s="22" customFormat="1" x14ac:dyDescent="0.25"/>
    <row r="6862" s="22" customFormat="1" x14ac:dyDescent="0.25"/>
    <row r="6863" s="22" customFormat="1" x14ac:dyDescent="0.25"/>
    <row r="6864" s="22" customFormat="1" x14ac:dyDescent="0.25"/>
    <row r="6865" s="22" customFormat="1" x14ac:dyDescent="0.25"/>
    <row r="6866" s="22" customFormat="1" x14ac:dyDescent="0.25"/>
    <row r="6867" s="22" customFormat="1" x14ac:dyDescent="0.25"/>
    <row r="6868" s="22" customFormat="1" x14ac:dyDescent="0.25"/>
    <row r="6869" s="22" customFormat="1" x14ac:dyDescent="0.25"/>
    <row r="6870" s="22" customFormat="1" x14ac:dyDescent="0.25"/>
    <row r="6871" s="22" customFormat="1" x14ac:dyDescent="0.25"/>
    <row r="6872" s="22" customFormat="1" x14ac:dyDescent="0.25"/>
    <row r="6873" s="22" customFormat="1" x14ac:dyDescent="0.25"/>
    <row r="6874" s="22" customFormat="1" x14ac:dyDescent="0.25"/>
    <row r="6875" s="22" customFormat="1" x14ac:dyDescent="0.25"/>
    <row r="6876" s="22" customFormat="1" x14ac:dyDescent="0.25"/>
    <row r="6877" s="22" customFormat="1" x14ac:dyDescent="0.25"/>
    <row r="6878" s="22" customFormat="1" x14ac:dyDescent="0.25"/>
    <row r="6879" s="22" customFormat="1" x14ac:dyDescent="0.25"/>
    <row r="6880" s="22" customFormat="1" x14ac:dyDescent="0.25"/>
    <row r="6881" s="22" customFormat="1" x14ac:dyDescent="0.25"/>
    <row r="6882" s="22" customFormat="1" x14ac:dyDescent="0.25"/>
    <row r="6883" s="22" customFormat="1" x14ac:dyDescent="0.25"/>
    <row r="6884" s="22" customFormat="1" x14ac:dyDescent="0.25"/>
    <row r="6885" s="22" customFormat="1" x14ac:dyDescent="0.25"/>
    <row r="6886" s="22" customFormat="1" x14ac:dyDescent="0.25"/>
    <row r="6887" s="22" customFormat="1" x14ac:dyDescent="0.25"/>
    <row r="6888" s="22" customFormat="1" x14ac:dyDescent="0.25"/>
    <row r="6889" s="22" customFormat="1" x14ac:dyDescent="0.25"/>
    <row r="6890" s="22" customFormat="1" x14ac:dyDescent="0.25"/>
    <row r="6891" s="22" customFormat="1" x14ac:dyDescent="0.25"/>
    <row r="6892" s="22" customFormat="1" x14ac:dyDescent="0.25"/>
    <row r="6893" s="22" customFormat="1" x14ac:dyDescent="0.25"/>
    <row r="6894" s="22" customFormat="1" x14ac:dyDescent="0.25"/>
    <row r="6895" s="22" customFormat="1" x14ac:dyDescent="0.25"/>
    <row r="6896" s="22" customFormat="1" x14ac:dyDescent="0.25"/>
    <row r="6897" s="22" customFormat="1" x14ac:dyDescent="0.25"/>
    <row r="6898" s="22" customFormat="1" x14ac:dyDescent="0.25"/>
    <row r="6899" s="22" customFormat="1" x14ac:dyDescent="0.25"/>
    <row r="6900" s="22" customFormat="1" x14ac:dyDescent="0.25"/>
    <row r="6901" s="22" customFormat="1" x14ac:dyDescent="0.25"/>
    <row r="6902" s="22" customFormat="1" x14ac:dyDescent="0.25"/>
    <row r="6903" s="22" customFormat="1" x14ac:dyDescent="0.25"/>
    <row r="6904" s="22" customFormat="1" x14ac:dyDescent="0.25"/>
    <row r="6905" s="22" customFormat="1" x14ac:dyDescent="0.25"/>
    <row r="6906" s="22" customFormat="1" x14ac:dyDescent="0.25"/>
    <row r="6907" s="22" customFormat="1" x14ac:dyDescent="0.25"/>
    <row r="6908" s="22" customFormat="1" x14ac:dyDescent="0.25"/>
    <row r="6909" s="22" customFormat="1" x14ac:dyDescent="0.25"/>
    <row r="6910" s="22" customFormat="1" x14ac:dyDescent="0.25"/>
    <row r="6911" s="22" customFormat="1" x14ac:dyDescent="0.25"/>
    <row r="6912" s="22" customFormat="1" x14ac:dyDescent="0.25"/>
    <row r="6913" s="22" customFormat="1" x14ac:dyDescent="0.25"/>
    <row r="6914" s="22" customFormat="1" x14ac:dyDescent="0.25"/>
    <row r="6915" s="22" customFormat="1" x14ac:dyDescent="0.25"/>
    <row r="6916" s="22" customFormat="1" x14ac:dyDescent="0.25"/>
    <row r="6917" s="22" customFormat="1" x14ac:dyDescent="0.25"/>
    <row r="6918" s="22" customFormat="1" x14ac:dyDescent="0.25"/>
    <row r="6919" s="22" customFormat="1" x14ac:dyDescent="0.25"/>
    <row r="6920" s="22" customFormat="1" x14ac:dyDescent="0.25"/>
    <row r="6921" s="22" customFormat="1" x14ac:dyDescent="0.25"/>
    <row r="6922" s="22" customFormat="1" x14ac:dyDescent="0.25"/>
    <row r="6923" s="22" customFormat="1" x14ac:dyDescent="0.25"/>
    <row r="6924" s="22" customFormat="1" x14ac:dyDescent="0.25"/>
    <row r="6925" s="22" customFormat="1" x14ac:dyDescent="0.25"/>
    <row r="6926" s="22" customFormat="1" x14ac:dyDescent="0.25"/>
    <row r="6927" s="22" customFormat="1" x14ac:dyDescent="0.25"/>
    <row r="6928" s="22" customFormat="1" x14ac:dyDescent="0.25"/>
    <row r="6929" s="22" customFormat="1" x14ac:dyDescent="0.25"/>
    <row r="6930" s="22" customFormat="1" x14ac:dyDescent="0.25"/>
    <row r="6931" s="22" customFormat="1" x14ac:dyDescent="0.25"/>
    <row r="6932" s="22" customFormat="1" x14ac:dyDescent="0.25"/>
    <row r="6933" s="22" customFormat="1" x14ac:dyDescent="0.25"/>
    <row r="6934" s="22" customFormat="1" x14ac:dyDescent="0.25"/>
    <row r="6935" s="22" customFormat="1" x14ac:dyDescent="0.25"/>
    <row r="6936" s="22" customFormat="1" x14ac:dyDescent="0.25"/>
    <row r="6937" s="22" customFormat="1" x14ac:dyDescent="0.25"/>
    <row r="6938" s="22" customFormat="1" x14ac:dyDescent="0.25"/>
    <row r="6939" s="22" customFormat="1" x14ac:dyDescent="0.25"/>
    <row r="6940" s="22" customFormat="1" x14ac:dyDescent="0.25"/>
    <row r="6941" s="22" customFormat="1" x14ac:dyDescent="0.25"/>
    <row r="6942" s="22" customFormat="1" x14ac:dyDescent="0.25"/>
    <row r="6943" s="22" customFormat="1" x14ac:dyDescent="0.25"/>
    <row r="6944" s="22" customFormat="1" x14ac:dyDescent="0.25"/>
    <row r="6945" s="22" customFormat="1" x14ac:dyDescent="0.25"/>
    <row r="6946" s="22" customFormat="1" x14ac:dyDescent="0.25"/>
    <row r="6947" s="22" customFormat="1" x14ac:dyDescent="0.25"/>
    <row r="6948" s="22" customFormat="1" x14ac:dyDescent="0.25"/>
    <row r="6949" s="22" customFormat="1" x14ac:dyDescent="0.25"/>
    <row r="6950" s="22" customFormat="1" x14ac:dyDescent="0.25"/>
    <row r="6951" s="22" customFormat="1" x14ac:dyDescent="0.25"/>
    <row r="6952" s="22" customFormat="1" x14ac:dyDescent="0.25"/>
    <row r="6953" s="22" customFormat="1" x14ac:dyDescent="0.25"/>
    <row r="6954" s="22" customFormat="1" x14ac:dyDescent="0.25"/>
    <row r="6955" s="22" customFormat="1" x14ac:dyDescent="0.25"/>
    <row r="6956" s="22" customFormat="1" x14ac:dyDescent="0.25"/>
    <row r="6957" s="22" customFormat="1" x14ac:dyDescent="0.25"/>
    <row r="6958" s="22" customFormat="1" x14ac:dyDescent="0.25"/>
    <row r="6959" s="22" customFormat="1" x14ac:dyDescent="0.25"/>
    <row r="6960" s="22" customFormat="1" x14ac:dyDescent="0.25"/>
    <row r="6961" s="22" customFormat="1" x14ac:dyDescent="0.25"/>
    <row r="6962" s="22" customFormat="1" x14ac:dyDescent="0.25"/>
    <row r="6963" s="22" customFormat="1" x14ac:dyDescent="0.25"/>
    <row r="6964" s="22" customFormat="1" x14ac:dyDescent="0.25"/>
    <row r="6965" s="22" customFormat="1" x14ac:dyDescent="0.25"/>
    <row r="6966" s="22" customFormat="1" x14ac:dyDescent="0.25"/>
    <row r="6967" s="22" customFormat="1" x14ac:dyDescent="0.25"/>
    <row r="6968" s="22" customFormat="1" x14ac:dyDescent="0.25"/>
    <row r="6969" s="22" customFormat="1" x14ac:dyDescent="0.25"/>
    <row r="6970" s="22" customFormat="1" x14ac:dyDescent="0.25"/>
    <row r="6971" s="22" customFormat="1" x14ac:dyDescent="0.25"/>
    <row r="6972" s="22" customFormat="1" x14ac:dyDescent="0.25"/>
    <row r="6973" s="22" customFormat="1" x14ac:dyDescent="0.25"/>
    <row r="6974" s="22" customFormat="1" x14ac:dyDescent="0.25"/>
    <row r="6975" s="22" customFormat="1" x14ac:dyDescent="0.25"/>
    <row r="6976" s="22" customFormat="1" x14ac:dyDescent="0.25"/>
    <row r="6977" s="22" customFormat="1" x14ac:dyDescent="0.25"/>
    <row r="6978" s="22" customFormat="1" x14ac:dyDescent="0.25"/>
    <row r="6979" s="22" customFormat="1" x14ac:dyDescent="0.25"/>
    <row r="6980" s="22" customFormat="1" x14ac:dyDescent="0.25"/>
    <row r="6981" s="22" customFormat="1" x14ac:dyDescent="0.25"/>
    <row r="6982" s="22" customFormat="1" x14ac:dyDescent="0.25"/>
    <row r="6983" s="22" customFormat="1" x14ac:dyDescent="0.25"/>
    <row r="6984" s="22" customFormat="1" x14ac:dyDescent="0.25"/>
    <row r="6985" s="22" customFormat="1" x14ac:dyDescent="0.25"/>
    <row r="6986" s="22" customFormat="1" x14ac:dyDescent="0.25"/>
    <row r="6987" s="22" customFormat="1" x14ac:dyDescent="0.25"/>
    <row r="6988" s="22" customFormat="1" x14ac:dyDescent="0.25"/>
    <row r="6989" s="22" customFormat="1" x14ac:dyDescent="0.25"/>
    <row r="6990" s="22" customFormat="1" x14ac:dyDescent="0.25"/>
    <row r="6991" s="22" customFormat="1" x14ac:dyDescent="0.25"/>
    <row r="6992" s="22" customFormat="1" x14ac:dyDescent="0.25"/>
    <row r="6993" s="22" customFormat="1" x14ac:dyDescent="0.25"/>
    <row r="6994" s="22" customFormat="1" x14ac:dyDescent="0.25"/>
    <row r="6995" s="22" customFormat="1" x14ac:dyDescent="0.25"/>
    <row r="6996" s="22" customFormat="1" x14ac:dyDescent="0.25"/>
    <row r="6997" s="22" customFormat="1" x14ac:dyDescent="0.25"/>
    <row r="6998" s="22" customFormat="1" x14ac:dyDescent="0.25"/>
    <row r="6999" s="22" customFormat="1" x14ac:dyDescent="0.25"/>
    <row r="7000" s="22" customFormat="1" x14ac:dyDescent="0.25"/>
    <row r="7001" s="22" customFormat="1" x14ac:dyDescent="0.25"/>
    <row r="7002" s="22" customFormat="1" x14ac:dyDescent="0.25"/>
    <row r="7003" s="22" customFormat="1" x14ac:dyDescent="0.25"/>
    <row r="7004" s="22" customFormat="1" x14ac:dyDescent="0.25"/>
    <row r="7005" s="22" customFormat="1" x14ac:dyDescent="0.25"/>
    <row r="7006" s="22" customFormat="1" x14ac:dyDescent="0.25"/>
    <row r="7007" s="22" customFormat="1" x14ac:dyDescent="0.25"/>
    <row r="7008" s="22" customFormat="1" x14ac:dyDescent="0.25"/>
    <row r="7009" s="22" customFormat="1" x14ac:dyDescent="0.25"/>
    <row r="7010" s="22" customFormat="1" x14ac:dyDescent="0.25"/>
    <row r="7011" s="22" customFormat="1" x14ac:dyDescent="0.25"/>
    <row r="7012" s="22" customFormat="1" x14ac:dyDescent="0.25"/>
    <row r="7013" s="22" customFormat="1" x14ac:dyDescent="0.25"/>
    <row r="7014" s="22" customFormat="1" x14ac:dyDescent="0.25"/>
    <row r="7015" s="22" customFormat="1" x14ac:dyDescent="0.25"/>
    <row r="7016" s="22" customFormat="1" x14ac:dyDescent="0.25"/>
    <row r="7017" s="22" customFormat="1" x14ac:dyDescent="0.25"/>
    <row r="7018" s="22" customFormat="1" x14ac:dyDescent="0.25"/>
    <row r="7019" s="22" customFormat="1" x14ac:dyDescent="0.25"/>
    <row r="7020" s="22" customFormat="1" x14ac:dyDescent="0.25"/>
    <row r="7021" s="22" customFormat="1" x14ac:dyDescent="0.25"/>
    <row r="7022" s="22" customFormat="1" x14ac:dyDescent="0.25"/>
    <row r="7023" s="22" customFormat="1" x14ac:dyDescent="0.25"/>
    <row r="7024" s="22" customFormat="1" x14ac:dyDescent="0.25"/>
    <row r="7025" s="22" customFormat="1" x14ac:dyDescent="0.25"/>
    <row r="7026" s="22" customFormat="1" x14ac:dyDescent="0.25"/>
    <row r="7027" s="22" customFormat="1" x14ac:dyDescent="0.25"/>
    <row r="7028" s="22" customFormat="1" x14ac:dyDescent="0.25"/>
    <row r="7029" s="22" customFormat="1" x14ac:dyDescent="0.25"/>
    <row r="7030" s="22" customFormat="1" x14ac:dyDescent="0.25"/>
    <row r="7031" s="22" customFormat="1" x14ac:dyDescent="0.25"/>
    <row r="7032" s="22" customFormat="1" x14ac:dyDescent="0.25"/>
    <row r="7033" s="22" customFormat="1" x14ac:dyDescent="0.25"/>
    <row r="7034" s="22" customFormat="1" x14ac:dyDescent="0.25"/>
    <row r="7035" s="22" customFormat="1" x14ac:dyDescent="0.25"/>
    <row r="7036" s="22" customFormat="1" x14ac:dyDescent="0.25"/>
    <row r="7037" s="22" customFormat="1" x14ac:dyDescent="0.25"/>
    <row r="7038" s="22" customFormat="1" x14ac:dyDescent="0.25"/>
    <row r="7039" s="22" customFormat="1" x14ac:dyDescent="0.25"/>
    <row r="7040" s="22" customFormat="1" x14ac:dyDescent="0.25"/>
    <row r="7041" s="22" customFormat="1" x14ac:dyDescent="0.25"/>
    <row r="7042" s="22" customFormat="1" x14ac:dyDescent="0.25"/>
    <row r="7043" s="22" customFormat="1" x14ac:dyDescent="0.25"/>
    <row r="7044" s="22" customFormat="1" x14ac:dyDescent="0.25"/>
    <row r="7045" s="22" customFormat="1" x14ac:dyDescent="0.25"/>
    <row r="7046" s="22" customFormat="1" x14ac:dyDescent="0.25"/>
    <row r="7047" s="22" customFormat="1" x14ac:dyDescent="0.25"/>
    <row r="7048" s="22" customFormat="1" x14ac:dyDescent="0.25"/>
    <row r="7049" s="22" customFormat="1" x14ac:dyDescent="0.25"/>
    <row r="7050" s="22" customFormat="1" x14ac:dyDescent="0.25"/>
    <row r="7051" s="22" customFormat="1" x14ac:dyDescent="0.25"/>
    <row r="7052" s="22" customFormat="1" x14ac:dyDescent="0.25"/>
    <row r="7053" s="22" customFormat="1" x14ac:dyDescent="0.25"/>
    <row r="7054" s="22" customFormat="1" x14ac:dyDescent="0.25"/>
    <row r="7055" s="22" customFormat="1" x14ac:dyDescent="0.25"/>
    <row r="7056" s="22" customFormat="1" x14ac:dyDescent="0.25"/>
    <row r="7057" s="22" customFormat="1" x14ac:dyDescent="0.25"/>
    <row r="7058" s="22" customFormat="1" x14ac:dyDescent="0.25"/>
    <row r="7059" s="22" customFormat="1" x14ac:dyDescent="0.25"/>
    <row r="7060" s="22" customFormat="1" x14ac:dyDescent="0.25"/>
    <row r="7061" s="22" customFormat="1" x14ac:dyDescent="0.25"/>
    <row r="7062" s="22" customFormat="1" x14ac:dyDescent="0.25"/>
    <row r="7063" s="22" customFormat="1" x14ac:dyDescent="0.25"/>
    <row r="7064" s="22" customFormat="1" x14ac:dyDescent="0.25"/>
    <row r="7065" s="22" customFormat="1" x14ac:dyDescent="0.25"/>
    <row r="7066" s="22" customFormat="1" x14ac:dyDescent="0.25"/>
    <row r="7067" s="22" customFormat="1" x14ac:dyDescent="0.25"/>
    <row r="7068" s="22" customFormat="1" x14ac:dyDescent="0.25"/>
    <row r="7069" s="22" customFormat="1" x14ac:dyDescent="0.25"/>
    <row r="7070" s="22" customFormat="1" x14ac:dyDescent="0.25"/>
    <row r="7071" s="22" customFormat="1" x14ac:dyDescent="0.25"/>
    <row r="7072" s="22" customFormat="1" x14ac:dyDescent="0.25"/>
    <row r="7073" s="22" customFormat="1" x14ac:dyDescent="0.25"/>
    <row r="7074" s="22" customFormat="1" x14ac:dyDescent="0.25"/>
    <row r="7075" s="22" customFormat="1" x14ac:dyDescent="0.25"/>
    <row r="7076" s="22" customFormat="1" x14ac:dyDescent="0.25"/>
    <row r="7077" s="22" customFormat="1" x14ac:dyDescent="0.25"/>
    <row r="7078" s="22" customFormat="1" x14ac:dyDescent="0.25"/>
    <row r="7079" s="22" customFormat="1" x14ac:dyDescent="0.25"/>
    <row r="7080" s="22" customFormat="1" x14ac:dyDescent="0.25"/>
    <row r="7081" s="22" customFormat="1" x14ac:dyDescent="0.25"/>
    <row r="7082" s="22" customFormat="1" x14ac:dyDescent="0.25"/>
    <row r="7083" s="22" customFormat="1" x14ac:dyDescent="0.25"/>
    <row r="7084" s="22" customFormat="1" x14ac:dyDescent="0.25"/>
    <row r="7085" s="22" customFormat="1" x14ac:dyDescent="0.25"/>
    <row r="7086" s="22" customFormat="1" x14ac:dyDescent="0.25"/>
    <row r="7087" s="22" customFormat="1" x14ac:dyDescent="0.25"/>
    <row r="7088" s="22" customFormat="1" x14ac:dyDescent="0.25"/>
    <row r="7089" s="22" customFormat="1" x14ac:dyDescent="0.25"/>
    <row r="7090" s="22" customFormat="1" x14ac:dyDescent="0.25"/>
    <row r="7091" s="22" customFormat="1" x14ac:dyDescent="0.25"/>
    <row r="7092" s="22" customFormat="1" x14ac:dyDescent="0.25"/>
    <row r="7093" s="22" customFormat="1" x14ac:dyDescent="0.25"/>
    <row r="7094" s="22" customFormat="1" x14ac:dyDescent="0.25"/>
    <row r="7095" s="22" customFormat="1" x14ac:dyDescent="0.25"/>
    <row r="7096" s="22" customFormat="1" x14ac:dyDescent="0.25"/>
    <row r="7097" s="22" customFormat="1" x14ac:dyDescent="0.25"/>
    <row r="7098" s="22" customFormat="1" x14ac:dyDescent="0.25"/>
    <row r="7099" s="22" customFormat="1" x14ac:dyDescent="0.25"/>
    <row r="7100" s="22" customFormat="1" x14ac:dyDescent="0.25"/>
    <row r="7101" s="22" customFormat="1" x14ac:dyDescent="0.25"/>
    <row r="7102" s="22" customFormat="1" x14ac:dyDescent="0.25"/>
    <row r="7103" s="22" customFormat="1" x14ac:dyDescent="0.25"/>
    <row r="7104" s="22" customFormat="1" x14ac:dyDescent="0.25"/>
    <row r="7105" s="22" customFormat="1" x14ac:dyDescent="0.25"/>
    <row r="7106" s="22" customFormat="1" x14ac:dyDescent="0.25"/>
    <row r="7107" s="22" customFormat="1" x14ac:dyDescent="0.25"/>
    <row r="7108" s="22" customFormat="1" x14ac:dyDescent="0.25"/>
    <row r="7109" s="22" customFormat="1" x14ac:dyDescent="0.25"/>
    <row r="7110" s="22" customFormat="1" x14ac:dyDescent="0.25"/>
    <row r="7111" s="22" customFormat="1" x14ac:dyDescent="0.25"/>
    <row r="7112" s="22" customFormat="1" x14ac:dyDescent="0.25"/>
    <row r="7113" s="22" customFormat="1" x14ac:dyDescent="0.25"/>
    <row r="7114" s="22" customFormat="1" x14ac:dyDescent="0.25"/>
    <row r="7115" s="22" customFormat="1" x14ac:dyDescent="0.25"/>
    <row r="7116" s="22" customFormat="1" x14ac:dyDescent="0.25"/>
    <row r="7117" s="22" customFormat="1" x14ac:dyDescent="0.25"/>
    <row r="7118" s="22" customFormat="1" x14ac:dyDescent="0.25"/>
    <row r="7119" s="22" customFormat="1" x14ac:dyDescent="0.25"/>
    <row r="7120" s="22" customFormat="1" x14ac:dyDescent="0.25"/>
    <row r="7121" s="22" customFormat="1" x14ac:dyDescent="0.25"/>
    <row r="7122" s="22" customFormat="1" x14ac:dyDescent="0.25"/>
    <row r="7123" s="22" customFormat="1" x14ac:dyDescent="0.25"/>
    <row r="7124" s="22" customFormat="1" x14ac:dyDescent="0.25"/>
    <row r="7125" s="22" customFormat="1" x14ac:dyDescent="0.25"/>
    <row r="7126" s="22" customFormat="1" x14ac:dyDescent="0.25"/>
    <row r="7127" s="22" customFormat="1" x14ac:dyDescent="0.25"/>
    <row r="7128" s="22" customFormat="1" x14ac:dyDescent="0.25"/>
    <row r="7129" s="22" customFormat="1" x14ac:dyDescent="0.25"/>
    <row r="7130" s="22" customFormat="1" x14ac:dyDescent="0.25"/>
    <row r="7131" s="22" customFormat="1" x14ac:dyDescent="0.25"/>
    <row r="7132" s="22" customFormat="1" x14ac:dyDescent="0.25"/>
    <row r="7133" s="22" customFormat="1" x14ac:dyDescent="0.25"/>
    <row r="7134" s="22" customFormat="1" x14ac:dyDescent="0.25"/>
    <row r="7135" s="22" customFormat="1" x14ac:dyDescent="0.25"/>
    <row r="7136" s="22" customFormat="1" x14ac:dyDescent="0.25"/>
    <row r="7137" s="22" customFormat="1" x14ac:dyDescent="0.25"/>
    <row r="7138" s="22" customFormat="1" x14ac:dyDescent="0.25"/>
    <row r="7139" s="22" customFormat="1" x14ac:dyDescent="0.25"/>
    <row r="7140" s="22" customFormat="1" x14ac:dyDescent="0.25"/>
    <row r="7141" s="22" customFormat="1" x14ac:dyDescent="0.25"/>
    <row r="7142" s="22" customFormat="1" x14ac:dyDescent="0.25"/>
    <row r="7143" s="22" customFormat="1" x14ac:dyDescent="0.25"/>
    <row r="7144" s="22" customFormat="1" x14ac:dyDescent="0.25"/>
    <row r="7145" s="22" customFormat="1" x14ac:dyDescent="0.25"/>
    <row r="7146" s="22" customFormat="1" x14ac:dyDescent="0.25"/>
    <row r="7147" s="22" customFormat="1" x14ac:dyDescent="0.25"/>
    <row r="7148" s="22" customFormat="1" x14ac:dyDescent="0.25"/>
    <row r="7149" s="22" customFormat="1" x14ac:dyDescent="0.25"/>
    <row r="7150" s="22" customFormat="1" x14ac:dyDescent="0.25"/>
    <row r="7151" s="22" customFormat="1" x14ac:dyDescent="0.25"/>
    <row r="7152" s="22" customFormat="1" x14ac:dyDescent="0.25"/>
    <row r="7153" s="22" customFormat="1" x14ac:dyDescent="0.25"/>
    <row r="7154" s="22" customFormat="1" x14ac:dyDescent="0.25"/>
    <row r="7155" s="22" customFormat="1" x14ac:dyDescent="0.25"/>
    <row r="7156" s="22" customFormat="1" x14ac:dyDescent="0.25"/>
    <row r="7157" s="22" customFormat="1" x14ac:dyDescent="0.25"/>
    <row r="7158" s="22" customFormat="1" x14ac:dyDescent="0.25"/>
    <row r="7159" s="22" customFormat="1" x14ac:dyDescent="0.25"/>
    <row r="7160" s="22" customFormat="1" x14ac:dyDescent="0.25"/>
    <row r="7161" s="22" customFormat="1" x14ac:dyDescent="0.25"/>
    <row r="7162" s="22" customFormat="1" x14ac:dyDescent="0.25"/>
    <row r="7163" s="22" customFormat="1" x14ac:dyDescent="0.25"/>
    <row r="7164" s="22" customFormat="1" x14ac:dyDescent="0.25"/>
    <row r="7165" s="22" customFormat="1" x14ac:dyDescent="0.25"/>
    <row r="7166" s="22" customFormat="1" x14ac:dyDescent="0.25"/>
    <row r="7167" s="22" customFormat="1" x14ac:dyDescent="0.25"/>
    <row r="7168" s="22" customFormat="1" x14ac:dyDescent="0.25"/>
    <row r="7169" s="22" customFormat="1" x14ac:dyDescent="0.25"/>
    <row r="7170" s="22" customFormat="1" x14ac:dyDescent="0.25"/>
    <row r="7171" s="22" customFormat="1" x14ac:dyDescent="0.25"/>
    <row r="7172" s="22" customFormat="1" x14ac:dyDescent="0.25"/>
    <row r="7173" s="22" customFormat="1" x14ac:dyDescent="0.25"/>
    <row r="7174" s="22" customFormat="1" x14ac:dyDescent="0.25"/>
    <row r="7175" s="22" customFormat="1" x14ac:dyDescent="0.25"/>
    <row r="7176" s="22" customFormat="1" x14ac:dyDescent="0.25"/>
    <row r="7177" s="22" customFormat="1" x14ac:dyDescent="0.25"/>
    <row r="7178" s="22" customFormat="1" x14ac:dyDescent="0.25"/>
    <row r="7179" s="22" customFormat="1" x14ac:dyDescent="0.25"/>
    <row r="7180" s="22" customFormat="1" x14ac:dyDescent="0.25"/>
    <row r="7181" s="22" customFormat="1" x14ac:dyDescent="0.25"/>
    <row r="7182" s="22" customFormat="1" x14ac:dyDescent="0.25"/>
    <row r="7183" s="22" customFormat="1" x14ac:dyDescent="0.25"/>
    <row r="7184" s="22" customFormat="1" x14ac:dyDescent="0.25"/>
    <row r="7185" s="22" customFormat="1" x14ac:dyDescent="0.25"/>
    <row r="7186" s="22" customFormat="1" x14ac:dyDescent="0.25"/>
    <row r="7187" s="22" customFormat="1" x14ac:dyDescent="0.25"/>
    <row r="7188" s="22" customFormat="1" x14ac:dyDescent="0.25"/>
    <row r="7189" s="22" customFormat="1" x14ac:dyDescent="0.25"/>
    <row r="7190" s="22" customFormat="1" x14ac:dyDescent="0.25"/>
    <row r="7191" s="22" customFormat="1" x14ac:dyDescent="0.25"/>
    <row r="7192" s="22" customFormat="1" x14ac:dyDescent="0.25"/>
    <row r="7193" s="22" customFormat="1" x14ac:dyDescent="0.25"/>
    <row r="7194" s="22" customFormat="1" x14ac:dyDescent="0.25"/>
    <row r="7195" s="22" customFormat="1" x14ac:dyDescent="0.25"/>
    <row r="7196" s="22" customFormat="1" x14ac:dyDescent="0.25"/>
    <row r="7197" s="22" customFormat="1" x14ac:dyDescent="0.25"/>
    <row r="7198" s="22" customFormat="1" x14ac:dyDescent="0.25"/>
    <row r="7199" s="22" customFormat="1" x14ac:dyDescent="0.25"/>
    <row r="7200" s="22" customFormat="1" x14ac:dyDescent="0.25"/>
    <row r="7201" s="22" customFormat="1" x14ac:dyDescent="0.25"/>
    <row r="7202" s="22" customFormat="1" x14ac:dyDescent="0.25"/>
    <row r="7203" s="22" customFormat="1" x14ac:dyDescent="0.25"/>
    <row r="7204" s="22" customFormat="1" x14ac:dyDescent="0.25"/>
    <row r="7205" s="22" customFormat="1" x14ac:dyDescent="0.25"/>
    <row r="7206" s="22" customFormat="1" x14ac:dyDescent="0.25"/>
    <row r="7207" s="22" customFormat="1" x14ac:dyDescent="0.25"/>
    <row r="7208" s="22" customFormat="1" x14ac:dyDescent="0.25"/>
    <row r="7209" s="22" customFormat="1" x14ac:dyDescent="0.25"/>
    <row r="7210" s="22" customFormat="1" x14ac:dyDescent="0.25"/>
    <row r="7211" s="22" customFormat="1" x14ac:dyDescent="0.25"/>
    <row r="7212" s="22" customFormat="1" x14ac:dyDescent="0.25"/>
    <row r="7213" s="22" customFormat="1" x14ac:dyDescent="0.25"/>
    <row r="7214" s="22" customFormat="1" x14ac:dyDescent="0.25"/>
    <row r="7215" s="22" customFormat="1" x14ac:dyDescent="0.25"/>
    <row r="7216" s="22" customFormat="1" x14ac:dyDescent="0.25"/>
    <row r="7217" s="22" customFormat="1" x14ac:dyDescent="0.25"/>
    <row r="7218" s="22" customFormat="1" x14ac:dyDescent="0.25"/>
    <row r="7219" s="22" customFormat="1" x14ac:dyDescent="0.25"/>
    <row r="7220" s="22" customFormat="1" x14ac:dyDescent="0.25"/>
    <row r="7221" s="22" customFormat="1" x14ac:dyDescent="0.25"/>
    <row r="7222" s="22" customFormat="1" x14ac:dyDescent="0.25"/>
    <row r="7223" s="22" customFormat="1" x14ac:dyDescent="0.25"/>
    <row r="7224" s="22" customFormat="1" x14ac:dyDescent="0.25"/>
    <row r="7225" s="22" customFormat="1" x14ac:dyDescent="0.25"/>
    <row r="7226" s="22" customFormat="1" x14ac:dyDescent="0.25"/>
    <row r="7227" s="22" customFormat="1" x14ac:dyDescent="0.25"/>
    <row r="7228" s="22" customFormat="1" x14ac:dyDescent="0.25"/>
    <row r="7229" s="22" customFormat="1" x14ac:dyDescent="0.25"/>
    <row r="7230" s="22" customFormat="1" x14ac:dyDescent="0.25"/>
    <row r="7231" s="22" customFormat="1" x14ac:dyDescent="0.25"/>
    <row r="7232" s="22" customFormat="1" x14ac:dyDescent="0.25"/>
    <row r="7233" s="22" customFormat="1" x14ac:dyDescent="0.25"/>
    <row r="7234" s="22" customFormat="1" x14ac:dyDescent="0.25"/>
    <row r="7235" s="22" customFormat="1" x14ac:dyDescent="0.25"/>
    <row r="7236" s="22" customFormat="1" x14ac:dyDescent="0.25"/>
    <row r="7237" s="22" customFormat="1" x14ac:dyDescent="0.25"/>
    <row r="7238" s="22" customFormat="1" x14ac:dyDescent="0.25"/>
    <row r="7239" s="22" customFormat="1" x14ac:dyDescent="0.25"/>
    <row r="7240" s="22" customFormat="1" x14ac:dyDescent="0.25"/>
    <row r="7241" s="22" customFormat="1" x14ac:dyDescent="0.25"/>
    <row r="7242" s="22" customFormat="1" x14ac:dyDescent="0.25"/>
    <row r="7243" s="22" customFormat="1" x14ac:dyDescent="0.25"/>
    <row r="7244" s="22" customFormat="1" x14ac:dyDescent="0.25"/>
    <row r="7245" s="22" customFormat="1" x14ac:dyDescent="0.25"/>
    <row r="7246" s="22" customFormat="1" x14ac:dyDescent="0.25"/>
    <row r="7247" s="22" customFormat="1" x14ac:dyDescent="0.25"/>
    <row r="7248" s="22" customFormat="1" x14ac:dyDescent="0.25"/>
    <row r="7249" s="22" customFormat="1" x14ac:dyDescent="0.25"/>
    <row r="7250" s="22" customFormat="1" x14ac:dyDescent="0.25"/>
    <row r="7251" s="22" customFormat="1" x14ac:dyDescent="0.25"/>
    <row r="7252" s="22" customFormat="1" x14ac:dyDescent="0.25"/>
    <row r="7253" s="22" customFormat="1" x14ac:dyDescent="0.25"/>
    <row r="7254" s="22" customFormat="1" x14ac:dyDescent="0.25"/>
    <row r="7255" s="22" customFormat="1" x14ac:dyDescent="0.25"/>
    <row r="7256" s="22" customFormat="1" x14ac:dyDescent="0.25"/>
    <row r="7257" s="22" customFormat="1" x14ac:dyDescent="0.25"/>
    <row r="7258" s="22" customFormat="1" x14ac:dyDescent="0.25"/>
    <row r="7259" s="22" customFormat="1" x14ac:dyDescent="0.25"/>
    <row r="7260" s="22" customFormat="1" x14ac:dyDescent="0.25"/>
    <row r="7261" s="22" customFormat="1" x14ac:dyDescent="0.25"/>
    <row r="7262" s="22" customFormat="1" x14ac:dyDescent="0.25"/>
    <row r="7263" s="22" customFormat="1" x14ac:dyDescent="0.25"/>
    <row r="7264" s="22" customFormat="1" x14ac:dyDescent="0.25"/>
    <row r="7265" s="22" customFormat="1" x14ac:dyDescent="0.25"/>
    <row r="7266" s="22" customFormat="1" x14ac:dyDescent="0.25"/>
    <row r="7267" s="22" customFormat="1" x14ac:dyDescent="0.25"/>
    <row r="7268" s="22" customFormat="1" x14ac:dyDescent="0.25"/>
    <row r="7269" s="22" customFormat="1" x14ac:dyDescent="0.25"/>
    <row r="7270" s="22" customFormat="1" x14ac:dyDescent="0.25"/>
    <row r="7271" s="22" customFormat="1" x14ac:dyDescent="0.25"/>
    <row r="7272" s="22" customFormat="1" x14ac:dyDescent="0.25"/>
    <row r="7273" s="22" customFormat="1" x14ac:dyDescent="0.25"/>
    <row r="7274" s="22" customFormat="1" x14ac:dyDescent="0.25"/>
    <row r="7275" s="22" customFormat="1" x14ac:dyDescent="0.25"/>
    <row r="7276" s="22" customFormat="1" x14ac:dyDescent="0.25"/>
    <row r="7277" s="22" customFormat="1" x14ac:dyDescent="0.25"/>
    <row r="7278" s="22" customFormat="1" x14ac:dyDescent="0.25"/>
    <row r="7279" s="22" customFormat="1" x14ac:dyDescent="0.25"/>
    <row r="7280" s="22" customFormat="1" x14ac:dyDescent="0.25"/>
    <row r="7281" s="22" customFormat="1" x14ac:dyDescent="0.25"/>
    <row r="7282" s="22" customFormat="1" x14ac:dyDescent="0.25"/>
    <row r="7283" s="22" customFormat="1" x14ac:dyDescent="0.25"/>
    <row r="7284" s="22" customFormat="1" x14ac:dyDescent="0.25"/>
    <row r="7285" s="22" customFormat="1" x14ac:dyDescent="0.25"/>
    <row r="7286" s="22" customFormat="1" x14ac:dyDescent="0.25"/>
    <row r="7287" s="22" customFormat="1" x14ac:dyDescent="0.25"/>
    <row r="7288" s="22" customFormat="1" x14ac:dyDescent="0.25"/>
    <row r="7289" s="22" customFormat="1" x14ac:dyDescent="0.25"/>
    <row r="7290" s="22" customFormat="1" x14ac:dyDescent="0.25"/>
    <row r="7291" s="22" customFormat="1" x14ac:dyDescent="0.25"/>
    <row r="7292" s="22" customFormat="1" x14ac:dyDescent="0.25"/>
    <row r="7293" s="22" customFormat="1" x14ac:dyDescent="0.25"/>
    <row r="7294" s="22" customFormat="1" x14ac:dyDescent="0.25"/>
    <row r="7295" s="22" customFormat="1" x14ac:dyDescent="0.25"/>
    <row r="7296" s="22" customFormat="1" x14ac:dyDescent="0.25"/>
    <row r="7297" s="22" customFormat="1" x14ac:dyDescent="0.25"/>
    <row r="7298" s="22" customFormat="1" x14ac:dyDescent="0.25"/>
    <row r="7299" s="22" customFormat="1" x14ac:dyDescent="0.25"/>
    <row r="7300" s="22" customFormat="1" x14ac:dyDescent="0.25"/>
    <row r="7301" s="22" customFormat="1" x14ac:dyDescent="0.25"/>
    <row r="7302" s="22" customFormat="1" x14ac:dyDescent="0.25"/>
    <row r="7303" s="22" customFormat="1" x14ac:dyDescent="0.25"/>
    <row r="7304" s="22" customFormat="1" x14ac:dyDescent="0.25"/>
    <row r="7305" s="22" customFormat="1" x14ac:dyDescent="0.25"/>
    <row r="7306" s="22" customFormat="1" x14ac:dyDescent="0.25"/>
    <row r="7307" s="22" customFormat="1" x14ac:dyDescent="0.25"/>
    <row r="7308" s="22" customFormat="1" x14ac:dyDescent="0.25"/>
    <row r="7309" s="22" customFormat="1" x14ac:dyDescent="0.25"/>
    <row r="7310" s="22" customFormat="1" x14ac:dyDescent="0.25"/>
    <row r="7311" s="22" customFormat="1" x14ac:dyDescent="0.25"/>
    <row r="7312" s="22" customFormat="1" x14ac:dyDescent="0.25"/>
    <row r="7313" s="22" customFormat="1" x14ac:dyDescent="0.25"/>
    <row r="7314" s="22" customFormat="1" x14ac:dyDescent="0.25"/>
    <row r="7315" s="22" customFormat="1" x14ac:dyDescent="0.25"/>
    <row r="7316" s="22" customFormat="1" x14ac:dyDescent="0.25"/>
    <row r="7317" s="22" customFormat="1" x14ac:dyDescent="0.25"/>
    <row r="7318" s="22" customFormat="1" x14ac:dyDescent="0.25"/>
    <row r="7319" s="22" customFormat="1" x14ac:dyDescent="0.25"/>
    <row r="7320" s="22" customFormat="1" x14ac:dyDescent="0.25"/>
    <row r="7321" s="22" customFormat="1" x14ac:dyDescent="0.25"/>
    <row r="7322" s="22" customFormat="1" x14ac:dyDescent="0.25"/>
    <row r="7323" s="22" customFormat="1" x14ac:dyDescent="0.25"/>
    <row r="7324" s="22" customFormat="1" x14ac:dyDescent="0.25"/>
    <row r="7325" s="22" customFormat="1" x14ac:dyDescent="0.25"/>
    <row r="7326" s="22" customFormat="1" x14ac:dyDescent="0.25"/>
    <row r="7327" s="22" customFormat="1" x14ac:dyDescent="0.25"/>
    <row r="7328" s="22" customFormat="1" x14ac:dyDescent="0.25"/>
    <row r="7329" s="22" customFormat="1" x14ac:dyDescent="0.25"/>
    <row r="7330" s="22" customFormat="1" x14ac:dyDescent="0.25"/>
    <row r="7331" s="22" customFormat="1" x14ac:dyDescent="0.25"/>
    <row r="7332" s="22" customFormat="1" x14ac:dyDescent="0.25"/>
    <row r="7333" s="22" customFormat="1" x14ac:dyDescent="0.25"/>
    <row r="7334" s="22" customFormat="1" x14ac:dyDescent="0.25"/>
    <row r="7335" s="22" customFormat="1" x14ac:dyDescent="0.25"/>
    <row r="7336" s="22" customFormat="1" x14ac:dyDescent="0.25"/>
    <row r="7337" s="22" customFormat="1" x14ac:dyDescent="0.25"/>
    <row r="7338" s="22" customFormat="1" x14ac:dyDescent="0.25"/>
    <row r="7339" s="22" customFormat="1" x14ac:dyDescent="0.25"/>
    <row r="7340" s="22" customFormat="1" x14ac:dyDescent="0.25"/>
    <row r="7341" s="22" customFormat="1" x14ac:dyDescent="0.25"/>
    <row r="7342" s="22" customFormat="1" x14ac:dyDescent="0.25"/>
    <row r="7343" s="22" customFormat="1" x14ac:dyDescent="0.25"/>
    <row r="7344" s="22" customFormat="1" x14ac:dyDescent="0.25"/>
    <row r="7345" s="22" customFormat="1" x14ac:dyDescent="0.25"/>
    <row r="7346" s="22" customFormat="1" x14ac:dyDescent="0.25"/>
    <row r="7347" s="22" customFormat="1" x14ac:dyDescent="0.25"/>
    <row r="7348" s="22" customFormat="1" x14ac:dyDescent="0.25"/>
    <row r="7349" s="22" customFormat="1" x14ac:dyDescent="0.25"/>
    <row r="7350" s="22" customFormat="1" x14ac:dyDescent="0.25"/>
    <row r="7351" s="22" customFormat="1" x14ac:dyDescent="0.25"/>
    <row r="7352" s="22" customFormat="1" x14ac:dyDescent="0.25"/>
    <row r="7353" s="22" customFormat="1" x14ac:dyDescent="0.25"/>
    <row r="7354" s="22" customFormat="1" x14ac:dyDescent="0.25"/>
    <row r="7355" s="22" customFormat="1" x14ac:dyDescent="0.25"/>
    <row r="7356" s="22" customFormat="1" x14ac:dyDescent="0.25"/>
    <row r="7357" s="22" customFormat="1" x14ac:dyDescent="0.25"/>
    <row r="7358" s="22" customFormat="1" x14ac:dyDescent="0.25"/>
    <row r="7359" s="22" customFormat="1" x14ac:dyDescent="0.25"/>
    <row r="7360" s="22" customFormat="1" x14ac:dyDescent="0.25"/>
    <row r="7361" s="22" customFormat="1" x14ac:dyDescent="0.25"/>
    <row r="7362" s="22" customFormat="1" x14ac:dyDescent="0.25"/>
    <row r="7363" s="22" customFormat="1" x14ac:dyDescent="0.25"/>
    <row r="7364" s="22" customFormat="1" x14ac:dyDescent="0.25"/>
    <row r="7365" s="22" customFormat="1" x14ac:dyDescent="0.25"/>
    <row r="7366" s="22" customFormat="1" x14ac:dyDescent="0.25"/>
    <row r="7367" s="22" customFormat="1" x14ac:dyDescent="0.25"/>
    <row r="7368" s="22" customFormat="1" x14ac:dyDescent="0.25"/>
    <row r="7369" s="22" customFormat="1" x14ac:dyDescent="0.25"/>
    <row r="7370" s="22" customFormat="1" x14ac:dyDescent="0.25"/>
    <row r="7371" s="22" customFormat="1" x14ac:dyDescent="0.25"/>
    <row r="7372" s="22" customFormat="1" x14ac:dyDescent="0.25"/>
    <row r="7373" s="22" customFormat="1" x14ac:dyDescent="0.25"/>
    <row r="7374" s="22" customFormat="1" x14ac:dyDescent="0.25"/>
    <row r="7375" s="22" customFormat="1" x14ac:dyDescent="0.25"/>
    <row r="7376" s="22" customFormat="1" x14ac:dyDescent="0.25"/>
    <row r="7377" s="22" customFormat="1" x14ac:dyDescent="0.25"/>
    <row r="7378" s="22" customFormat="1" x14ac:dyDescent="0.25"/>
    <row r="7379" s="22" customFormat="1" x14ac:dyDescent="0.25"/>
    <row r="7380" s="22" customFormat="1" x14ac:dyDescent="0.25"/>
    <row r="7381" s="22" customFormat="1" x14ac:dyDescent="0.25"/>
    <row r="7382" s="22" customFormat="1" x14ac:dyDescent="0.25"/>
    <row r="7383" s="22" customFormat="1" x14ac:dyDescent="0.25"/>
    <row r="7384" s="22" customFormat="1" x14ac:dyDescent="0.25"/>
    <row r="7385" s="22" customFormat="1" x14ac:dyDescent="0.25"/>
    <row r="7386" s="22" customFormat="1" x14ac:dyDescent="0.25"/>
    <row r="7387" s="22" customFormat="1" x14ac:dyDescent="0.25"/>
    <row r="7388" s="22" customFormat="1" x14ac:dyDescent="0.25"/>
    <row r="7389" s="22" customFormat="1" x14ac:dyDescent="0.25"/>
    <row r="7390" s="22" customFormat="1" x14ac:dyDescent="0.25"/>
    <row r="7391" s="22" customFormat="1" x14ac:dyDescent="0.25"/>
    <row r="7392" s="22" customFormat="1" x14ac:dyDescent="0.25"/>
    <row r="7393" s="22" customFormat="1" x14ac:dyDescent="0.25"/>
    <row r="7394" s="22" customFormat="1" x14ac:dyDescent="0.25"/>
    <row r="7395" s="22" customFormat="1" x14ac:dyDescent="0.25"/>
    <row r="7396" s="22" customFormat="1" x14ac:dyDescent="0.25"/>
    <row r="7397" s="22" customFormat="1" x14ac:dyDescent="0.25"/>
    <row r="7398" s="22" customFormat="1" x14ac:dyDescent="0.25"/>
    <row r="7399" s="22" customFormat="1" x14ac:dyDescent="0.25"/>
    <row r="7400" s="22" customFormat="1" x14ac:dyDescent="0.25"/>
    <row r="7401" s="22" customFormat="1" x14ac:dyDescent="0.25"/>
    <row r="7402" s="22" customFormat="1" x14ac:dyDescent="0.25"/>
    <row r="7403" s="22" customFormat="1" x14ac:dyDescent="0.25"/>
    <row r="7404" s="22" customFormat="1" x14ac:dyDescent="0.25"/>
    <row r="7405" s="22" customFormat="1" x14ac:dyDescent="0.25"/>
    <row r="7406" s="22" customFormat="1" x14ac:dyDescent="0.25"/>
    <row r="7407" s="22" customFormat="1" x14ac:dyDescent="0.25"/>
    <row r="7408" s="22" customFormat="1" x14ac:dyDescent="0.25"/>
    <row r="7409" s="22" customFormat="1" x14ac:dyDescent="0.25"/>
    <row r="7410" s="22" customFormat="1" x14ac:dyDescent="0.25"/>
    <row r="7411" s="22" customFormat="1" x14ac:dyDescent="0.25"/>
    <row r="7412" s="22" customFormat="1" x14ac:dyDescent="0.25"/>
    <row r="7413" s="22" customFormat="1" x14ac:dyDescent="0.25"/>
    <row r="7414" s="22" customFormat="1" x14ac:dyDescent="0.25"/>
    <row r="7415" s="22" customFormat="1" x14ac:dyDescent="0.25"/>
    <row r="7416" s="22" customFormat="1" x14ac:dyDescent="0.25"/>
    <row r="7417" s="22" customFormat="1" x14ac:dyDescent="0.25"/>
    <row r="7418" s="22" customFormat="1" x14ac:dyDescent="0.25"/>
    <row r="7419" s="22" customFormat="1" x14ac:dyDescent="0.25"/>
    <row r="7420" s="22" customFormat="1" x14ac:dyDescent="0.25"/>
    <row r="7421" s="22" customFormat="1" x14ac:dyDescent="0.25"/>
    <row r="7422" s="22" customFormat="1" x14ac:dyDescent="0.25"/>
    <row r="7423" s="22" customFormat="1" x14ac:dyDescent="0.25"/>
    <row r="7424" s="22" customFormat="1" x14ac:dyDescent="0.25"/>
    <row r="7425" s="22" customFormat="1" x14ac:dyDescent="0.25"/>
    <row r="7426" s="22" customFormat="1" x14ac:dyDescent="0.25"/>
    <row r="7427" s="22" customFormat="1" x14ac:dyDescent="0.25"/>
    <row r="7428" s="22" customFormat="1" x14ac:dyDescent="0.25"/>
    <row r="7429" s="22" customFormat="1" x14ac:dyDescent="0.25"/>
    <row r="7430" s="22" customFormat="1" x14ac:dyDescent="0.25"/>
    <row r="7431" s="22" customFormat="1" x14ac:dyDescent="0.25"/>
    <row r="7432" s="22" customFormat="1" x14ac:dyDescent="0.25"/>
    <row r="7433" s="22" customFormat="1" x14ac:dyDescent="0.25"/>
    <row r="7434" s="22" customFormat="1" x14ac:dyDescent="0.25"/>
    <row r="7435" s="22" customFormat="1" x14ac:dyDescent="0.25"/>
    <row r="7436" s="22" customFormat="1" x14ac:dyDescent="0.25"/>
    <row r="7437" s="22" customFormat="1" x14ac:dyDescent="0.25"/>
    <row r="7438" s="22" customFormat="1" x14ac:dyDescent="0.25"/>
    <row r="7439" s="22" customFormat="1" x14ac:dyDescent="0.25"/>
    <row r="7440" s="22" customFormat="1" x14ac:dyDescent="0.25"/>
    <row r="7441" s="22" customFormat="1" x14ac:dyDescent="0.25"/>
    <row r="7442" s="22" customFormat="1" x14ac:dyDescent="0.25"/>
    <row r="7443" s="22" customFormat="1" x14ac:dyDescent="0.25"/>
    <row r="7444" s="22" customFormat="1" x14ac:dyDescent="0.25"/>
    <row r="7445" s="22" customFormat="1" x14ac:dyDescent="0.25"/>
    <row r="7446" s="22" customFormat="1" x14ac:dyDescent="0.25"/>
    <row r="7447" s="22" customFormat="1" x14ac:dyDescent="0.25"/>
    <row r="7448" s="22" customFormat="1" x14ac:dyDescent="0.25"/>
    <row r="7449" s="22" customFormat="1" x14ac:dyDescent="0.25"/>
    <row r="7450" s="22" customFormat="1" x14ac:dyDescent="0.25"/>
    <row r="7451" s="22" customFormat="1" x14ac:dyDescent="0.25"/>
    <row r="7452" s="22" customFormat="1" x14ac:dyDescent="0.25"/>
    <row r="7453" s="22" customFormat="1" x14ac:dyDescent="0.25"/>
    <row r="7454" s="22" customFormat="1" x14ac:dyDescent="0.25"/>
    <row r="7455" s="22" customFormat="1" x14ac:dyDescent="0.25"/>
    <row r="7456" s="22" customFormat="1" x14ac:dyDescent="0.25"/>
    <row r="7457" s="22" customFormat="1" x14ac:dyDescent="0.25"/>
    <row r="7458" s="22" customFormat="1" x14ac:dyDescent="0.25"/>
    <row r="7459" s="22" customFormat="1" x14ac:dyDescent="0.25"/>
    <row r="7460" s="22" customFormat="1" x14ac:dyDescent="0.25"/>
    <row r="7461" s="22" customFormat="1" x14ac:dyDescent="0.25"/>
    <row r="7462" s="22" customFormat="1" x14ac:dyDescent="0.25"/>
    <row r="7463" s="22" customFormat="1" x14ac:dyDescent="0.25"/>
    <row r="7464" s="22" customFormat="1" x14ac:dyDescent="0.25"/>
    <row r="7465" s="22" customFormat="1" x14ac:dyDescent="0.25"/>
    <row r="7466" s="22" customFormat="1" x14ac:dyDescent="0.25"/>
    <row r="7467" s="22" customFormat="1" x14ac:dyDescent="0.25"/>
    <row r="7468" s="22" customFormat="1" x14ac:dyDescent="0.25"/>
    <row r="7469" s="22" customFormat="1" x14ac:dyDescent="0.25"/>
    <row r="7470" s="22" customFormat="1" x14ac:dyDescent="0.25"/>
    <row r="7471" s="22" customFormat="1" x14ac:dyDescent="0.25"/>
    <row r="7472" s="22" customFormat="1" x14ac:dyDescent="0.25"/>
    <row r="7473" s="22" customFormat="1" x14ac:dyDescent="0.25"/>
    <row r="7474" s="22" customFormat="1" x14ac:dyDescent="0.25"/>
    <row r="7475" s="22" customFormat="1" x14ac:dyDescent="0.25"/>
    <row r="7476" s="22" customFormat="1" x14ac:dyDescent="0.25"/>
    <row r="7477" s="22" customFormat="1" x14ac:dyDescent="0.25"/>
    <row r="7478" s="22" customFormat="1" x14ac:dyDescent="0.25"/>
    <row r="7479" s="22" customFormat="1" x14ac:dyDescent="0.25"/>
    <row r="7480" s="22" customFormat="1" x14ac:dyDescent="0.25"/>
    <row r="7481" s="22" customFormat="1" x14ac:dyDescent="0.25"/>
    <row r="7482" s="22" customFormat="1" x14ac:dyDescent="0.25"/>
    <row r="7483" s="22" customFormat="1" x14ac:dyDescent="0.25"/>
    <row r="7484" s="22" customFormat="1" x14ac:dyDescent="0.25"/>
    <row r="7485" s="22" customFormat="1" x14ac:dyDescent="0.25"/>
    <row r="7486" s="22" customFormat="1" x14ac:dyDescent="0.25"/>
    <row r="7487" s="22" customFormat="1" x14ac:dyDescent="0.25"/>
    <row r="7488" s="22" customFormat="1" x14ac:dyDescent="0.25"/>
    <row r="7489" s="22" customFormat="1" x14ac:dyDescent="0.25"/>
    <row r="7490" s="22" customFormat="1" x14ac:dyDescent="0.25"/>
    <row r="7491" s="22" customFormat="1" x14ac:dyDescent="0.25"/>
    <row r="7492" s="22" customFormat="1" x14ac:dyDescent="0.25"/>
    <row r="7493" s="22" customFormat="1" x14ac:dyDescent="0.25"/>
    <row r="7494" s="22" customFormat="1" x14ac:dyDescent="0.25"/>
    <row r="7495" s="22" customFormat="1" x14ac:dyDescent="0.25"/>
    <row r="7496" s="22" customFormat="1" x14ac:dyDescent="0.25"/>
    <row r="7497" s="22" customFormat="1" x14ac:dyDescent="0.25"/>
    <row r="7498" s="22" customFormat="1" x14ac:dyDescent="0.25"/>
    <row r="7499" s="22" customFormat="1" x14ac:dyDescent="0.25"/>
    <row r="7500" s="22" customFormat="1" x14ac:dyDescent="0.25"/>
    <row r="7501" s="22" customFormat="1" x14ac:dyDescent="0.25"/>
    <row r="7502" s="22" customFormat="1" x14ac:dyDescent="0.25"/>
    <row r="7503" s="22" customFormat="1" x14ac:dyDescent="0.25"/>
    <row r="7504" s="22" customFormat="1" x14ac:dyDescent="0.25"/>
    <row r="7505" s="22" customFormat="1" x14ac:dyDescent="0.25"/>
    <row r="7506" s="22" customFormat="1" x14ac:dyDescent="0.25"/>
    <row r="7507" s="22" customFormat="1" x14ac:dyDescent="0.25"/>
    <row r="7508" s="22" customFormat="1" x14ac:dyDescent="0.25"/>
    <row r="7509" s="22" customFormat="1" x14ac:dyDescent="0.25"/>
    <row r="7510" s="22" customFormat="1" x14ac:dyDescent="0.25"/>
    <row r="7511" s="22" customFormat="1" x14ac:dyDescent="0.25"/>
    <row r="7512" s="22" customFormat="1" x14ac:dyDescent="0.25"/>
    <row r="7513" s="22" customFormat="1" x14ac:dyDescent="0.25"/>
    <row r="7514" s="22" customFormat="1" x14ac:dyDescent="0.25"/>
    <row r="7515" s="22" customFormat="1" x14ac:dyDescent="0.25"/>
    <row r="7516" s="22" customFormat="1" x14ac:dyDescent="0.25"/>
    <row r="7517" s="22" customFormat="1" x14ac:dyDescent="0.25"/>
    <row r="7518" s="22" customFormat="1" x14ac:dyDescent="0.25"/>
    <row r="7519" s="22" customFormat="1" x14ac:dyDescent="0.25"/>
    <row r="7520" s="22" customFormat="1" x14ac:dyDescent="0.25"/>
    <row r="7521" s="22" customFormat="1" x14ac:dyDescent="0.25"/>
    <row r="7522" s="22" customFormat="1" x14ac:dyDescent="0.25"/>
    <row r="7523" s="22" customFormat="1" x14ac:dyDescent="0.25"/>
    <row r="7524" s="22" customFormat="1" x14ac:dyDescent="0.25"/>
    <row r="7525" s="22" customFormat="1" x14ac:dyDescent="0.25"/>
    <row r="7526" s="22" customFormat="1" x14ac:dyDescent="0.25"/>
    <row r="7527" s="22" customFormat="1" x14ac:dyDescent="0.25"/>
    <row r="7528" s="22" customFormat="1" x14ac:dyDescent="0.25"/>
    <row r="7529" s="22" customFormat="1" x14ac:dyDescent="0.25"/>
    <row r="7530" s="22" customFormat="1" x14ac:dyDescent="0.25"/>
    <row r="7531" s="22" customFormat="1" x14ac:dyDescent="0.25"/>
    <row r="7532" s="22" customFormat="1" x14ac:dyDescent="0.25"/>
    <row r="7533" s="22" customFormat="1" x14ac:dyDescent="0.25"/>
    <row r="7534" s="22" customFormat="1" x14ac:dyDescent="0.25"/>
    <row r="7535" s="22" customFormat="1" x14ac:dyDescent="0.25"/>
    <row r="7536" s="22" customFormat="1" x14ac:dyDescent="0.25"/>
    <row r="7537" s="22" customFormat="1" x14ac:dyDescent="0.25"/>
    <row r="7538" s="22" customFormat="1" x14ac:dyDescent="0.25"/>
    <row r="7539" s="22" customFormat="1" x14ac:dyDescent="0.25"/>
    <row r="7540" s="22" customFormat="1" x14ac:dyDescent="0.25"/>
    <row r="7541" s="22" customFormat="1" x14ac:dyDescent="0.25"/>
    <row r="7542" s="22" customFormat="1" x14ac:dyDescent="0.25"/>
    <row r="7543" s="22" customFormat="1" x14ac:dyDescent="0.25"/>
    <row r="7544" s="22" customFormat="1" x14ac:dyDescent="0.25"/>
    <row r="7545" s="22" customFormat="1" x14ac:dyDescent="0.25"/>
    <row r="7546" s="22" customFormat="1" x14ac:dyDescent="0.25"/>
    <row r="7547" s="22" customFormat="1" x14ac:dyDescent="0.25"/>
    <row r="7548" s="22" customFormat="1" x14ac:dyDescent="0.25"/>
    <row r="7549" s="22" customFormat="1" x14ac:dyDescent="0.25"/>
    <row r="7550" s="22" customFormat="1" x14ac:dyDescent="0.25"/>
    <row r="7551" s="22" customFormat="1" x14ac:dyDescent="0.25"/>
    <row r="7552" s="22" customFormat="1" x14ac:dyDescent="0.25"/>
    <row r="7553" s="22" customFormat="1" x14ac:dyDescent="0.25"/>
    <row r="7554" s="22" customFormat="1" x14ac:dyDescent="0.25"/>
    <row r="7555" s="22" customFormat="1" x14ac:dyDescent="0.25"/>
    <row r="7556" s="22" customFormat="1" x14ac:dyDescent="0.25"/>
    <row r="7557" s="22" customFormat="1" x14ac:dyDescent="0.25"/>
    <row r="7558" s="22" customFormat="1" x14ac:dyDescent="0.25"/>
    <row r="7559" s="22" customFormat="1" x14ac:dyDescent="0.25"/>
    <row r="7560" s="22" customFormat="1" x14ac:dyDescent="0.25"/>
    <row r="7561" s="22" customFormat="1" x14ac:dyDescent="0.25"/>
    <row r="7562" s="22" customFormat="1" x14ac:dyDescent="0.25"/>
    <row r="7563" s="22" customFormat="1" x14ac:dyDescent="0.25"/>
    <row r="7564" s="22" customFormat="1" x14ac:dyDescent="0.25"/>
    <row r="7565" s="22" customFormat="1" x14ac:dyDescent="0.25"/>
    <row r="7566" s="22" customFormat="1" x14ac:dyDescent="0.25"/>
    <row r="7567" s="22" customFormat="1" x14ac:dyDescent="0.25"/>
    <row r="7568" s="22" customFormat="1" x14ac:dyDescent="0.25"/>
    <row r="7569" s="22" customFormat="1" x14ac:dyDescent="0.25"/>
    <row r="7570" s="22" customFormat="1" x14ac:dyDescent="0.25"/>
    <row r="7571" s="22" customFormat="1" x14ac:dyDescent="0.25"/>
    <row r="7572" s="22" customFormat="1" x14ac:dyDescent="0.25"/>
    <row r="7573" s="22" customFormat="1" x14ac:dyDescent="0.25"/>
    <row r="7574" s="22" customFormat="1" x14ac:dyDescent="0.25"/>
    <row r="7575" s="22" customFormat="1" x14ac:dyDescent="0.25"/>
    <row r="7576" s="22" customFormat="1" x14ac:dyDescent="0.25"/>
    <row r="7577" s="22" customFormat="1" x14ac:dyDescent="0.25"/>
    <row r="7578" s="22" customFormat="1" x14ac:dyDescent="0.25"/>
    <row r="7579" s="22" customFormat="1" x14ac:dyDescent="0.25"/>
    <row r="7580" s="22" customFormat="1" x14ac:dyDescent="0.25"/>
    <row r="7581" s="22" customFormat="1" x14ac:dyDescent="0.25"/>
    <row r="7582" s="22" customFormat="1" x14ac:dyDescent="0.25"/>
    <row r="7583" s="22" customFormat="1" x14ac:dyDescent="0.25"/>
    <row r="7584" s="22" customFormat="1" x14ac:dyDescent="0.25"/>
    <row r="7585" s="22" customFormat="1" x14ac:dyDescent="0.25"/>
    <row r="7586" s="22" customFormat="1" x14ac:dyDescent="0.25"/>
    <row r="7587" s="22" customFormat="1" x14ac:dyDescent="0.25"/>
    <row r="7588" s="22" customFormat="1" x14ac:dyDescent="0.25"/>
    <row r="7589" s="22" customFormat="1" x14ac:dyDescent="0.25"/>
    <row r="7590" s="22" customFormat="1" x14ac:dyDescent="0.25"/>
    <row r="7591" s="22" customFormat="1" x14ac:dyDescent="0.25"/>
    <row r="7592" s="22" customFormat="1" x14ac:dyDescent="0.25"/>
    <row r="7593" s="22" customFormat="1" x14ac:dyDescent="0.25"/>
    <row r="7594" s="22" customFormat="1" x14ac:dyDescent="0.25"/>
    <row r="7595" s="22" customFormat="1" x14ac:dyDescent="0.25"/>
    <row r="7596" s="22" customFormat="1" x14ac:dyDescent="0.25"/>
    <row r="7597" s="22" customFormat="1" x14ac:dyDescent="0.25"/>
    <row r="7598" s="22" customFormat="1" x14ac:dyDescent="0.25"/>
    <row r="7599" s="22" customFormat="1" x14ac:dyDescent="0.25"/>
    <row r="7600" s="22" customFormat="1" x14ac:dyDescent="0.25"/>
    <row r="7601" s="22" customFormat="1" x14ac:dyDescent="0.25"/>
    <row r="7602" s="22" customFormat="1" x14ac:dyDescent="0.25"/>
    <row r="7603" s="22" customFormat="1" x14ac:dyDescent="0.25"/>
    <row r="7604" s="22" customFormat="1" x14ac:dyDescent="0.25"/>
    <row r="7605" s="22" customFormat="1" x14ac:dyDescent="0.25"/>
    <row r="7606" s="22" customFormat="1" x14ac:dyDescent="0.25"/>
    <row r="7607" s="22" customFormat="1" x14ac:dyDescent="0.25"/>
    <row r="7608" s="22" customFormat="1" x14ac:dyDescent="0.25"/>
    <row r="7609" s="22" customFormat="1" x14ac:dyDescent="0.25"/>
    <row r="7610" s="22" customFormat="1" x14ac:dyDescent="0.25"/>
    <row r="7611" s="22" customFormat="1" x14ac:dyDescent="0.25"/>
    <row r="7612" s="22" customFormat="1" x14ac:dyDescent="0.25"/>
    <row r="7613" s="22" customFormat="1" x14ac:dyDescent="0.25"/>
    <row r="7614" s="22" customFormat="1" x14ac:dyDescent="0.25"/>
    <row r="7615" s="22" customFormat="1" x14ac:dyDescent="0.25"/>
    <row r="7616" s="22" customFormat="1" x14ac:dyDescent="0.25"/>
    <row r="7617" s="22" customFormat="1" x14ac:dyDescent="0.25"/>
    <row r="7618" s="22" customFormat="1" x14ac:dyDescent="0.25"/>
    <row r="7619" s="22" customFormat="1" x14ac:dyDescent="0.25"/>
    <row r="7620" s="22" customFormat="1" x14ac:dyDescent="0.25"/>
    <row r="7621" s="22" customFormat="1" x14ac:dyDescent="0.25"/>
    <row r="7622" s="22" customFormat="1" x14ac:dyDescent="0.25"/>
    <row r="7623" s="22" customFormat="1" x14ac:dyDescent="0.25"/>
    <row r="7624" s="22" customFormat="1" x14ac:dyDescent="0.25"/>
    <row r="7625" s="22" customFormat="1" x14ac:dyDescent="0.25"/>
    <row r="7626" s="22" customFormat="1" x14ac:dyDescent="0.25"/>
    <row r="7627" s="22" customFormat="1" x14ac:dyDescent="0.25"/>
    <row r="7628" s="22" customFormat="1" x14ac:dyDescent="0.25"/>
    <row r="7629" s="22" customFormat="1" x14ac:dyDescent="0.25"/>
    <row r="7630" s="22" customFormat="1" x14ac:dyDescent="0.25"/>
    <row r="7631" s="22" customFormat="1" x14ac:dyDescent="0.25"/>
    <row r="7632" s="22" customFormat="1" x14ac:dyDescent="0.25"/>
    <row r="7633" s="22" customFormat="1" x14ac:dyDescent="0.25"/>
    <row r="7634" s="22" customFormat="1" x14ac:dyDescent="0.25"/>
    <row r="7635" s="22" customFormat="1" x14ac:dyDescent="0.25"/>
    <row r="7636" s="22" customFormat="1" x14ac:dyDescent="0.25"/>
    <row r="7637" s="22" customFormat="1" x14ac:dyDescent="0.25"/>
    <row r="7638" s="22" customFormat="1" x14ac:dyDescent="0.25"/>
    <row r="7639" s="22" customFormat="1" x14ac:dyDescent="0.25"/>
    <row r="7640" s="22" customFormat="1" x14ac:dyDescent="0.25"/>
    <row r="7641" s="22" customFormat="1" x14ac:dyDescent="0.25"/>
    <row r="7642" s="22" customFormat="1" x14ac:dyDescent="0.25"/>
    <row r="7643" s="22" customFormat="1" x14ac:dyDescent="0.25"/>
    <row r="7644" s="22" customFormat="1" x14ac:dyDescent="0.25"/>
    <row r="7645" s="22" customFormat="1" x14ac:dyDescent="0.25"/>
    <row r="7646" s="22" customFormat="1" x14ac:dyDescent="0.25"/>
    <row r="7647" s="22" customFormat="1" x14ac:dyDescent="0.25"/>
    <row r="7648" s="22" customFormat="1" x14ac:dyDescent="0.25"/>
    <row r="7649" s="22" customFormat="1" x14ac:dyDescent="0.25"/>
    <row r="7650" s="22" customFormat="1" x14ac:dyDescent="0.25"/>
    <row r="7651" s="22" customFormat="1" x14ac:dyDescent="0.25"/>
    <row r="7652" s="22" customFormat="1" x14ac:dyDescent="0.25"/>
    <row r="7653" s="22" customFormat="1" x14ac:dyDescent="0.25"/>
    <row r="7654" s="22" customFormat="1" x14ac:dyDescent="0.25"/>
    <row r="7655" s="22" customFormat="1" x14ac:dyDescent="0.25"/>
    <row r="7656" s="22" customFormat="1" x14ac:dyDescent="0.25"/>
    <row r="7657" s="22" customFormat="1" x14ac:dyDescent="0.25"/>
    <row r="7658" s="22" customFormat="1" x14ac:dyDescent="0.25"/>
    <row r="7659" s="22" customFormat="1" x14ac:dyDescent="0.25"/>
    <row r="7660" s="22" customFormat="1" x14ac:dyDescent="0.25"/>
    <row r="7661" s="22" customFormat="1" x14ac:dyDescent="0.25"/>
    <row r="7662" s="22" customFormat="1" x14ac:dyDescent="0.25"/>
    <row r="7663" s="22" customFormat="1" x14ac:dyDescent="0.25"/>
    <row r="7664" s="22" customFormat="1" x14ac:dyDescent="0.25"/>
    <row r="7665" s="22" customFormat="1" x14ac:dyDescent="0.25"/>
    <row r="7666" s="22" customFormat="1" x14ac:dyDescent="0.25"/>
    <row r="7667" s="22" customFormat="1" x14ac:dyDescent="0.25"/>
    <row r="7668" s="22" customFormat="1" x14ac:dyDescent="0.25"/>
    <row r="7669" s="22" customFormat="1" x14ac:dyDescent="0.25"/>
    <row r="7670" s="22" customFormat="1" x14ac:dyDescent="0.25"/>
    <row r="7671" s="22" customFormat="1" x14ac:dyDescent="0.25"/>
    <row r="7672" s="22" customFormat="1" x14ac:dyDescent="0.25"/>
    <row r="7673" s="22" customFormat="1" x14ac:dyDescent="0.25"/>
    <row r="7674" s="22" customFormat="1" x14ac:dyDescent="0.25"/>
    <row r="7675" s="22" customFormat="1" x14ac:dyDescent="0.25"/>
    <row r="7676" s="22" customFormat="1" x14ac:dyDescent="0.25"/>
    <row r="7677" s="22" customFormat="1" x14ac:dyDescent="0.25"/>
    <row r="7678" s="22" customFormat="1" x14ac:dyDescent="0.25"/>
    <row r="7679" s="22" customFormat="1" x14ac:dyDescent="0.25"/>
    <row r="7680" s="22" customFormat="1" x14ac:dyDescent="0.25"/>
    <row r="7681" s="22" customFormat="1" x14ac:dyDescent="0.25"/>
    <row r="7682" s="22" customFormat="1" x14ac:dyDescent="0.25"/>
    <row r="7683" s="22" customFormat="1" x14ac:dyDescent="0.25"/>
    <row r="7684" s="22" customFormat="1" x14ac:dyDescent="0.25"/>
    <row r="7685" s="22" customFormat="1" x14ac:dyDescent="0.25"/>
    <row r="7686" s="22" customFormat="1" x14ac:dyDescent="0.25"/>
    <row r="7687" s="22" customFormat="1" x14ac:dyDescent="0.25"/>
    <row r="7688" s="22" customFormat="1" x14ac:dyDescent="0.25"/>
    <row r="7689" s="22" customFormat="1" x14ac:dyDescent="0.25"/>
    <row r="7690" s="22" customFormat="1" x14ac:dyDescent="0.25"/>
    <row r="7691" s="22" customFormat="1" x14ac:dyDescent="0.25"/>
    <row r="7692" s="22" customFormat="1" x14ac:dyDescent="0.25"/>
    <row r="7693" s="22" customFormat="1" x14ac:dyDescent="0.25"/>
    <row r="7694" s="22" customFormat="1" x14ac:dyDescent="0.25"/>
    <row r="7695" s="22" customFormat="1" x14ac:dyDescent="0.25"/>
    <row r="7696" s="22" customFormat="1" x14ac:dyDescent="0.25"/>
    <row r="7697" s="22" customFormat="1" x14ac:dyDescent="0.25"/>
    <row r="7698" s="22" customFormat="1" x14ac:dyDescent="0.25"/>
    <row r="7699" s="22" customFormat="1" x14ac:dyDescent="0.25"/>
    <row r="7700" s="22" customFormat="1" x14ac:dyDescent="0.25"/>
    <row r="7701" s="22" customFormat="1" x14ac:dyDescent="0.25"/>
    <row r="7702" s="22" customFormat="1" x14ac:dyDescent="0.25"/>
    <row r="7703" s="22" customFormat="1" x14ac:dyDescent="0.25"/>
    <row r="7704" s="22" customFormat="1" x14ac:dyDescent="0.25"/>
    <row r="7705" s="22" customFormat="1" x14ac:dyDescent="0.25"/>
    <row r="7706" s="22" customFormat="1" x14ac:dyDescent="0.25"/>
    <row r="7707" s="22" customFormat="1" x14ac:dyDescent="0.25"/>
    <row r="7708" s="22" customFormat="1" x14ac:dyDescent="0.25"/>
    <row r="7709" s="22" customFormat="1" x14ac:dyDescent="0.25"/>
    <row r="7710" s="22" customFormat="1" x14ac:dyDescent="0.25"/>
    <row r="7711" s="22" customFormat="1" x14ac:dyDescent="0.25"/>
    <row r="7712" s="22" customFormat="1" x14ac:dyDescent="0.25"/>
    <row r="7713" s="22" customFormat="1" x14ac:dyDescent="0.25"/>
    <row r="7714" s="22" customFormat="1" x14ac:dyDescent="0.25"/>
    <row r="7715" s="22" customFormat="1" x14ac:dyDescent="0.25"/>
    <row r="7716" s="22" customFormat="1" x14ac:dyDescent="0.25"/>
    <row r="7717" s="22" customFormat="1" x14ac:dyDescent="0.25"/>
    <row r="7718" s="22" customFormat="1" x14ac:dyDescent="0.25"/>
    <row r="7719" s="22" customFormat="1" x14ac:dyDescent="0.25"/>
    <row r="7720" s="22" customFormat="1" x14ac:dyDescent="0.25"/>
    <row r="7721" s="22" customFormat="1" x14ac:dyDescent="0.25"/>
    <row r="7722" s="22" customFormat="1" x14ac:dyDescent="0.25"/>
    <row r="7723" s="22" customFormat="1" x14ac:dyDescent="0.25"/>
    <row r="7724" s="22" customFormat="1" x14ac:dyDescent="0.25"/>
    <row r="7725" s="22" customFormat="1" x14ac:dyDescent="0.25"/>
    <row r="7726" s="22" customFormat="1" x14ac:dyDescent="0.25"/>
    <row r="7727" s="22" customFormat="1" x14ac:dyDescent="0.25"/>
    <row r="7728" s="22" customFormat="1" x14ac:dyDescent="0.25"/>
    <row r="7729" s="22" customFormat="1" x14ac:dyDescent="0.25"/>
    <row r="7730" s="22" customFormat="1" x14ac:dyDescent="0.25"/>
    <row r="7731" s="22" customFormat="1" x14ac:dyDescent="0.25"/>
    <row r="7732" s="22" customFormat="1" x14ac:dyDescent="0.25"/>
    <row r="7733" s="22" customFormat="1" x14ac:dyDescent="0.25"/>
    <row r="7734" s="22" customFormat="1" x14ac:dyDescent="0.25"/>
    <row r="7735" s="22" customFormat="1" x14ac:dyDescent="0.25"/>
    <row r="7736" s="22" customFormat="1" x14ac:dyDescent="0.25"/>
    <row r="7737" s="22" customFormat="1" x14ac:dyDescent="0.25"/>
    <row r="7738" s="22" customFormat="1" x14ac:dyDescent="0.25"/>
    <row r="7739" s="22" customFormat="1" x14ac:dyDescent="0.25"/>
    <row r="7740" s="22" customFormat="1" x14ac:dyDescent="0.25"/>
    <row r="7741" s="22" customFormat="1" x14ac:dyDescent="0.25"/>
    <row r="7742" s="22" customFormat="1" x14ac:dyDescent="0.25"/>
    <row r="7743" s="22" customFormat="1" x14ac:dyDescent="0.25"/>
    <row r="7744" s="22" customFormat="1" x14ac:dyDescent="0.25"/>
    <row r="7745" s="22" customFormat="1" x14ac:dyDescent="0.25"/>
    <row r="7746" s="22" customFormat="1" x14ac:dyDescent="0.25"/>
    <row r="7747" s="22" customFormat="1" x14ac:dyDescent="0.25"/>
    <row r="7748" s="22" customFormat="1" x14ac:dyDescent="0.25"/>
    <row r="7749" s="22" customFormat="1" x14ac:dyDescent="0.25"/>
    <row r="7750" s="22" customFormat="1" x14ac:dyDescent="0.25"/>
    <row r="7751" s="22" customFormat="1" x14ac:dyDescent="0.25"/>
    <row r="7752" s="22" customFormat="1" x14ac:dyDescent="0.25"/>
    <row r="7753" s="22" customFormat="1" x14ac:dyDescent="0.25"/>
    <row r="7754" s="22" customFormat="1" x14ac:dyDescent="0.25"/>
    <row r="7755" s="22" customFormat="1" x14ac:dyDescent="0.25"/>
    <row r="7756" s="22" customFormat="1" x14ac:dyDescent="0.25"/>
    <row r="7757" s="22" customFormat="1" x14ac:dyDescent="0.25"/>
    <row r="7758" s="22" customFormat="1" x14ac:dyDescent="0.25"/>
    <row r="7759" s="22" customFormat="1" x14ac:dyDescent="0.25"/>
    <row r="7760" s="22" customFormat="1" x14ac:dyDescent="0.25"/>
    <row r="7761" s="22" customFormat="1" x14ac:dyDescent="0.25"/>
    <row r="7762" s="22" customFormat="1" x14ac:dyDescent="0.25"/>
    <row r="7763" s="22" customFormat="1" x14ac:dyDescent="0.25"/>
    <row r="7764" s="22" customFormat="1" x14ac:dyDescent="0.25"/>
    <row r="7765" s="22" customFormat="1" x14ac:dyDescent="0.25"/>
    <row r="7766" s="22" customFormat="1" x14ac:dyDescent="0.25"/>
    <row r="7767" s="22" customFormat="1" x14ac:dyDescent="0.25"/>
    <row r="7768" s="22" customFormat="1" x14ac:dyDescent="0.25"/>
    <row r="7769" s="22" customFormat="1" x14ac:dyDescent="0.25"/>
    <row r="7770" s="22" customFormat="1" x14ac:dyDescent="0.25"/>
    <row r="7771" s="22" customFormat="1" x14ac:dyDescent="0.25"/>
    <row r="7772" s="22" customFormat="1" x14ac:dyDescent="0.25"/>
    <row r="7773" s="22" customFormat="1" x14ac:dyDescent="0.25"/>
    <row r="7774" s="22" customFormat="1" x14ac:dyDescent="0.25"/>
    <row r="7775" s="22" customFormat="1" x14ac:dyDescent="0.25"/>
    <row r="7776" s="22" customFormat="1" x14ac:dyDescent="0.25"/>
    <row r="7777" s="22" customFormat="1" x14ac:dyDescent="0.25"/>
    <row r="7778" s="22" customFormat="1" x14ac:dyDescent="0.25"/>
    <row r="7779" s="22" customFormat="1" x14ac:dyDescent="0.25"/>
    <row r="7780" s="22" customFormat="1" x14ac:dyDescent="0.25"/>
    <row r="7781" s="22" customFormat="1" x14ac:dyDescent="0.25"/>
    <row r="7782" s="22" customFormat="1" x14ac:dyDescent="0.25"/>
    <row r="7783" s="22" customFormat="1" x14ac:dyDescent="0.25"/>
    <row r="7784" s="22" customFormat="1" x14ac:dyDescent="0.25"/>
    <row r="7785" s="22" customFormat="1" x14ac:dyDescent="0.25"/>
    <row r="7786" s="22" customFormat="1" x14ac:dyDescent="0.25"/>
    <row r="7787" s="22" customFormat="1" x14ac:dyDescent="0.25"/>
    <row r="7788" s="22" customFormat="1" x14ac:dyDescent="0.25"/>
    <row r="7789" s="22" customFormat="1" x14ac:dyDescent="0.25"/>
    <row r="7790" s="22" customFormat="1" x14ac:dyDescent="0.25"/>
    <row r="7791" s="22" customFormat="1" x14ac:dyDescent="0.25"/>
    <row r="7792" s="22" customFormat="1" x14ac:dyDescent="0.25"/>
    <row r="7793" s="22" customFormat="1" x14ac:dyDescent="0.25"/>
    <row r="7794" s="22" customFormat="1" x14ac:dyDescent="0.25"/>
    <row r="7795" s="22" customFormat="1" x14ac:dyDescent="0.25"/>
    <row r="7796" s="22" customFormat="1" x14ac:dyDescent="0.25"/>
    <row r="7797" s="22" customFormat="1" x14ac:dyDescent="0.25"/>
    <row r="7798" s="22" customFormat="1" x14ac:dyDescent="0.25"/>
    <row r="7799" s="22" customFormat="1" x14ac:dyDescent="0.25"/>
    <row r="7800" s="22" customFormat="1" x14ac:dyDescent="0.25"/>
    <row r="7801" s="22" customFormat="1" x14ac:dyDescent="0.25"/>
    <row r="7802" s="22" customFormat="1" x14ac:dyDescent="0.25"/>
    <row r="7803" s="22" customFormat="1" x14ac:dyDescent="0.25"/>
    <row r="7804" s="22" customFormat="1" x14ac:dyDescent="0.25"/>
    <row r="7805" s="22" customFormat="1" x14ac:dyDescent="0.25"/>
    <row r="7806" s="22" customFormat="1" x14ac:dyDescent="0.25"/>
    <row r="7807" s="22" customFormat="1" x14ac:dyDescent="0.25"/>
    <row r="7808" s="22" customFormat="1" x14ac:dyDescent="0.25"/>
    <row r="7809" s="22" customFormat="1" x14ac:dyDescent="0.25"/>
    <row r="7810" s="22" customFormat="1" x14ac:dyDescent="0.25"/>
    <row r="7811" s="22" customFormat="1" x14ac:dyDescent="0.25"/>
    <row r="7812" s="22" customFormat="1" x14ac:dyDescent="0.25"/>
    <row r="7813" s="22" customFormat="1" x14ac:dyDescent="0.25"/>
    <row r="7814" s="22" customFormat="1" x14ac:dyDescent="0.25"/>
    <row r="7815" s="22" customFormat="1" x14ac:dyDescent="0.25"/>
    <row r="7816" s="22" customFormat="1" x14ac:dyDescent="0.25"/>
    <row r="7817" s="22" customFormat="1" x14ac:dyDescent="0.25"/>
    <row r="7818" s="22" customFormat="1" x14ac:dyDescent="0.25"/>
    <row r="7819" s="22" customFormat="1" x14ac:dyDescent="0.25"/>
    <row r="7820" s="22" customFormat="1" x14ac:dyDescent="0.25"/>
    <row r="7821" s="22" customFormat="1" x14ac:dyDescent="0.25"/>
    <row r="7822" s="22" customFormat="1" x14ac:dyDescent="0.25"/>
    <row r="7823" s="22" customFormat="1" x14ac:dyDescent="0.25"/>
    <row r="7824" s="22" customFormat="1" x14ac:dyDescent="0.25"/>
    <row r="7825" s="22" customFormat="1" x14ac:dyDescent="0.25"/>
    <row r="7826" s="22" customFormat="1" x14ac:dyDescent="0.25"/>
    <row r="7827" s="22" customFormat="1" x14ac:dyDescent="0.25"/>
    <row r="7828" s="22" customFormat="1" x14ac:dyDescent="0.25"/>
    <row r="7829" s="22" customFormat="1" x14ac:dyDescent="0.25"/>
    <row r="7830" s="22" customFormat="1" x14ac:dyDescent="0.25"/>
    <row r="7831" s="22" customFormat="1" x14ac:dyDescent="0.25"/>
    <row r="7832" s="22" customFormat="1" x14ac:dyDescent="0.25"/>
    <row r="7833" s="22" customFormat="1" x14ac:dyDescent="0.25"/>
    <row r="7834" s="22" customFormat="1" x14ac:dyDescent="0.25"/>
    <row r="7835" s="22" customFormat="1" x14ac:dyDescent="0.25"/>
    <row r="7836" s="22" customFormat="1" x14ac:dyDescent="0.25"/>
    <row r="7837" s="22" customFormat="1" x14ac:dyDescent="0.25"/>
    <row r="7838" s="22" customFormat="1" x14ac:dyDescent="0.25"/>
    <row r="7839" s="22" customFormat="1" x14ac:dyDescent="0.25"/>
    <row r="7840" s="22" customFormat="1" x14ac:dyDescent="0.25"/>
    <row r="7841" s="22" customFormat="1" x14ac:dyDescent="0.25"/>
    <row r="7842" s="22" customFormat="1" x14ac:dyDescent="0.25"/>
    <row r="7843" s="22" customFormat="1" x14ac:dyDescent="0.25"/>
    <row r="7844" s="22" customFormat="1" x14ac:dyDescent="0.25"/>
    <row r="7845" s="22" customFormat="1" x14ac:dyDescent="0.25"/>
    <row r="7846" s="22" customFormat="1" x14ac:dyDescent="0.25"/>
    <row r="7847" s="22" customFormat="1" x14ac:dyDescent="0.25"/>
    <row r="7848" s="22" customFormat="1" x14ac:dyDescent="0.25"/>
    <row r="7849" s="22" customFormat="1" x14ac:dyDescent="0.25"/>
    <row r="7850" s="22" customFormat="1" x14ac:dyDescent="0.25"/>
    <row r="7851" s="22" customFormat="1" x14ac:dyDescent="0.25"/>
    <row r="7852" s="22" customFormat="1" x14ac:dyDescent="0.25"/>
    <row r="7853" s="22" customFormat="1" x14ac:dyDescent="0.25"/>
    <row r="7854" s="22" customFormat="1" x14ac:dyDescent="0.25"/>
    <row r="7855" s="22" customFormat="1" x14ac:dyDescent="0.25"/>
    <row r="7856" s="22" customFormat="1" x14ac:dyDescent="0.25"/>
    <row r="7857" s="22" customFormat="1" x14ac:dyDescent="0.25"/>
    <row r="7858" s="22" customFormat="1" x14ac:dyDescent="0.25"/>
    <row r="7859" s="22" customFormat="1" x14ac:dyDescent="0.25"/>
    <row r="7860" s="22" customFormat="1" x14ac:dyDescent="0.25"/>
    <row r="7861" s="22" customFormat="1" x14ac:dyDescent="0.25"/>
    <row r="7862" s="22" customFormat="1" x14ac:dyDescent="0.25"/>
    <row r="7863" s="22" customFormat="1" x14ac:dyDescent="0.25"/>
    <row r="7864" s="22" customFormat="1" x14ac:dyDescent="0.25"/>
    <row r="7865" s="22" customFormat="1" x14ac:dyDescent="0.25"/>
    <row r="7866" s="22" customFormat="1" x14ac:dyDescent="0.25"/>
    <row r="7867" s="22" customFormat="1" x14ac:dyDescent="0.25"/>
    <row r="7868" s="22" customFormat="1" x14ac:dyDescent="0.25"/>
    <row r="7869" s="22" customFormat="1" x14ac:dyDescent="0.25"/>
    <row r="7870" s="22" customFormat="1" x14ac:dyDescent="0.25"/>
    <row r="7871" s="22" customFormat="1" x14ac:dyDescent="0.25"/>
    <row r="7872" s="22" customFormat="1" x14ac:dyDescent="0.25"/>
    <row r="7873" s="22" customFormat="1" x14ac:dyDescent="0.25"/>
    <row r="7874" s="22" customFormat="1" x14ac:dyDescent="0.25"/>
    <row r="7875" s="22" customFormat="1" x14ac:dyDescent="0.25"/>
    <row r="7876" s="22" customFormat="1" x14ac:dyDescent="0.25"/>
    <row r="7877" s="22" customFormat="1" x14ac:dyDescent="0.25"/>
    <row r="7878" s="22" customFormat="1" x14ac:dyDescent="0.25"/>
    <row r="7879" s="22" customFormat="1" x14ac:dyDescent="0.25"/>
    <row r="7880" s="22" customFormat="1" x14ac:dyDescent="0.25"/>
    <row r="7881" s="22" customFormat="1" x14ac:dyDescent="0.25"/>
    <row r="7882" s="22" customFormat="1" x14ac:dyDescent="0.25"/>
    <row r="7883" s="22" customFormat="1" x14ac:dyDescent="0.25"/>
    <row r="7884" s="22" customFormat="1" x14ac:dyDescent="0.25"/>
    <row r="7885" s="22" customFormat="1" x14ac:dyDescent="0.25"/>
    <row r="7886" s="22" customFormat="1" x14ac:dyDescent="0.25"/>
    <row r="7887" s="22" customFormat="1" x14ac:dyDescent="0.25"/>
    <row r="7888" s="22" customFormat="1" x14ac:dyDescent="0.25"/>
    <row r="7889" s="22" customFormat="1" x14ac:dyDescent="0.25"/>
    <row r="7890" s="22" customFormat="1" x14ac:dyDescent="0.25"/>
    <row r="7891" s="22" customFormat="1" x14ac:dyDescent="0.25"/>
    <row r="7892" s="22" customFormat="1" x14ac:dyDescent="0.25"/>
    <row r="7893" s="22" customFormat="1" x14ac:dyDescent="0.25"/>
    <row r="7894" s="22" customFormat="1" x14ac:dyDescent="0.25"/>
    <row r="7895" s="22" customFormat="1" x14ac:dyDescent="0.25"/>
    <row r="7896" s="22" customFormat="1" x14ac:dyDescent="0.25"/>
    <row r="7897" s="22" customFormat="1" x14ac:dyDescent="0.25"/>
    <row r="7898" s="22" customFormat="1" x14ac:dyDescent="0.25"/>
    <row r="7899" s="22" customFormat="1" x14ac:dyDescent="0.25"/>
    <row r="7900" s="22" customFormat="1" x14ac:dyDescent="0.25"/>
    <row r="7901" s="22" customFormat="1" x14ac:dyDescent="0.25"/>
    <row r="7902" s="22" customFormat="1" x14ac:dyDescent="0.25"/>
    <row r="7903" s="22" customFormat="1" x14ac:dyDescent="0.25"/>
    <row r="7904" s="22" customFormat="1" x14ac:dyDescent="0.25"/>
    <row r="7905" s="22" customFormat="1" x14ac:dyDescent="0.25"/>
    <row r="7906" s="22" customFormat="1" x14ac:dyDescent="0.25"/>
    <row r="7907" s="22" customFormat="1" x14ac:dyDescent="0.25"/>
    <row r="7908" s="22" customFormat="1" x14ac:dyDescent="0.25"/>
    <row r="7909" s="22" customFormat="1" x14ac:dyDescent="0.25"/>
    <row r="7910" s="22" customFormat="1" x14ac:dyDescent="0.25"/>
    <row r="7911" s="22" customFormat="1" x14ac:dyDescent="0.25"/>
    <row r="7912" s="22" customFormat="1" x14ac:dyDescent="0.25"/>
    <row r="7913" s="22" customFormat="1" x14ac:dyDescent="0.25"/>
    <row r="7914" s="22" customFormat="1" x14ac:dyDescent="0.25"/>
    <row r="7915" s="22" customFormat="1" x14ac:dyDescent="0.25"/>
    <row r="7916" s="22" customFormat="1" x14ac:dyDescent="0.25"/>
    <row r="7917" s="22" customFormat="1" x14ac:dyDescent="0.25"/>
    <row r="7918" s="22" customFormat="1" x14ac:dyDescent="0.25"/>
    <row r="7919" s="22" customFormat="1" x14ac:dyDescent="0.25"/>
    <row r="7920" s="22" customFormat="1" x14ac:dyDescent="0.25"/>
    <row r="7921" s="22" customFormat="1" x14ac:dyDescent="0.25"/>
    <row r="7922" s="22" customFormat="1" x14ac:dyDescent="0.25"/>
    <row r="7923" s="22" customFormat="1" x14ac:dyDescent="0.25"/>
    <row r="7924" s="22" customFormat="1" x14ac:dyDescent="0.25"/>
    <row r="7925" s="22" customFormat="1" x14ac:dyDescent="0.25"/>
    <row r="7926" s="22" customFormat="1" x14ac:dyDescent="0.25"/>
    <row r="7927" s="22" customFormat="1" x14ac:dyDescent="0.25"/>
    <row r="7928" s="22" customFormat="1" x14ac:dyDescent="0.25"/>
    <row r="7929" s="22" customFormat="1" x14ac:dyDescent="0.25"/>
    <row r="7930" s="22" customFormat="1" x14ac:dyDescent="0.25"/>
    <row r="7931" s="22" customFormat="1" x14ac:dyDescent="0.25"/>
    <row r="7932" s="22" customFormat="1" x14ac:dyDescent="0.25"/>
    <row r="7933" s="22" customFormat="1" x14ac:dyDescent="0.25"/>
    <row r="7934" s="22" customFormat="1" x14ac:dyDescent="0.25"/>
    <row r="7935" s="22" customFormat="1" x14ac:dyDescent="0.25"/>
    <row r="7936" s="22" customFormat="1" x14ac:dyDescent="0.25"/>
    <row r="7937" s="22" customFormat="1" x14ac:dyDescent="0.25"/>
    <row r="7938" s="22" customFormat="1" x14ac:dyDescent="0.25"/>
    <row r="7939" s="22" customFormat="1" x14ac:dyDescent="0.25"/>
    <row r="7940" s="22" customFormat="1" x14ac:dyDescent="0.25"/>
    <row r="7941" s="22" customFormat="1" x14ac:dyDescent="0.25"/>
    <row r="7942" s="22" customFormat="1" x14ac:dyDescent="0.25"/>
    <row r="7943" s="22" customFormat="1" x14ac:dyDescent="0.25"/>
    <row r="7944" s="22" customFormat="1" x14ac:dyDescent="0.25"/>
    <row r="7945" s="22" customFormat="1" x14ac:dyDescent="0.25"/>
    <row r="7946" s="22" customFormat="1" x14ac:dyDescent="0.25"/>
    <row r="7947" s="22" customFormat="1" x14ac:dyDescent="0.25"/>
    <row r="7948" s="22" customFormat="1" x14ac:dyDescent="0.25"/>
    <row r="7949" s="22" customFormat="1" x14ac:dyDescent="0.25"/>
    <row r="7950" s="22" customFormat="1" x14ac:dyDescent="0.25"/>
    <row r="7951" s="22" customFormat="1" x14ac:dyDescent="0.25"/>
    <row r="7952" s="22" customFormat="1" x14ac:dyDescent="0.25"/>
    <row r="7953" s="22" customFormat="1" x14ac:dyDescent="0.25"/>
    <row r="7954" s="22" customFormat="1" x14ac:dyDescent="0.25"/>
    <row r="7955" s="22" customFormat="1" x14ac:dyDescent="0.25"/>
    <row r="7956" s="22" customFormat="1" x14ac:dyDescent="0.25"/>
    <row r="7957" s="22" customFormat="1" x14ac:dyDescent="0.25"/>
    <row r="7958" s="22" customFormat="1" x14ac:dyDescent="0.25"/>
    <row r="7959" s="22" customFormat="1" x14ac:dyDescent="0.25"/>
    <row r="7960" s="22" customFormat="1" x14ac:dyDescent="0.25"/>
    <row r="7961" s="22" customFormat="1" x14ac:dyDescent="0.25"/>
    <row r="7962" s="22" customFormat="1" x14ac:dyDescent="0.25"/>
    <row r="7963" s="22" customFormat="1" x14ac:dyDescent="0.25"/>
    <row r="7964" s="22" customFormat="1" x14ac:dyDescent="0.25"/>
    <row r="7965" s="22" customFormat="1" x14ac:dyDescent="0.25"/>
    <row r="7966" s="22" customFormat="1" x14ac:dyDescent="0.25"/>
    <row r="7967" s="22" customFormat="1" x14ac:dyDescent="0.25"/>
    <row r="7968" s="22" customFormat="1" x14ac:dyDescent="0.25"/>
    <row r="7969" s="22" customFormat="1" x14ac:dyDescent="0.25"/>
    <row r="7970" s="22" customFormat="1" x14ac:dyDescent="0.25"/>
    <row r="7971" s="22" customFormat="1" x14ac:dyDescent="0.25"/>
    <row r="7972" s="22" customFormat="1" x14ac:dyDescent="0.25"/>
    <row r="7973" s="22" customFormat="1" x14ac:dyDescent="0.25"/>
    <row r="7974" s="22" customFormat="1" x14ac:dyDescent="0.25"/>
    <row r="7975" s="22" customFormat="1" x14ac:dyDescent="0.25"/>
    <row r="7976" s="22" customFormat="1" x14ac:dyDescent="0.25"/>
    <row r="7977" s="22" customFormat="1" x14ac:dyDescent="0.25"/>
    <row r="7978" s="22" customFormat="1" x14ac:dyDescent="0.25"/>
    <row r="7979" s="22" customFormat="1" x14ac:dyDescent="0.25"/>
    <row r="7980" s="22" customFormat="1" x14ac:dyDescent="0.25"/>
    <row r="7981" s="22" customFormat="1" x14ac:dyDescent="0.25"/>
    <row r="7982" s="22" customFormat="1" x14ac:dyDescent="0.25"/>
    <row r="7983" s="22" customFormat="1" x14ac:dyDescent="0.25"/>
    <row r="7984" s="22" customFormat="1" x14ac:dyDescent="0.25"/>
    <row r="7985" s="22" customFormat="1" x14ac:dyDescent="0.25"/>
    <row r="7986" s="22" customFormat="1" x14ac:dyDescent="0.25"/>
    <row r="7987" s="22" customFormat="1" x14ac:dyDescent="0.25"/>
    <row r="7988" s="22" customFormat="1" x14ac:dyDescent="0.25"/>
    <row r="7989" s="22" customFormat="1" x14ac:dyDescent="0.25"/>
    <row r="7990" s="22" customFormat="1" x14ac:dyDescent="0.25"/>
    <row r="7991" s="22" customFormat="1" x14ac:dyDescent="0.25"/>
    <row r="7992" s="22" customFormat="1" x14ac:dyDescent="0.25"/>
    <row r="7993" s="22" customFormat="1" x14ac:dyDescent="0.25"/>
    <row r="7994" s="22" customFormat="1" x14ac:dyDescent="0.25"/>
    <row r="7995" s="22" customFormat="1" x14ac:dyDescent="0.25"/>
    <row r="7996" s="22" customFormat="1" x14ac:dyDescent="0.25"/>
    <row r="7997" s="22" customFormat="1" x14ac:dyDescent="0.25"/>
    <row r="7998" s="22" customFormat="1" x14ac:dyDescent="0.25"/>
    <row r="7999" s="22" customFormat="1" x14ac:dyDescent="0.25"/>
    <row r="8000" s="22" customFormat="1" x14ac:dyDescent="0.25"/>
    <row r="8001" s="22" customFormat="1" x14ac:dyDescent="0.25"/>
    <row r="8002" s="22" customFormat="1" x14ac:dyDescent="0.25"/>
    <row r="8003" s="22" customFormat="1" x14ac:dyDescent="0.25"/>
    <row r="8004" s="22" customFormat="1" x14ac:dyDescent="0.25"/>
    <row r="8005" s="22" customFormat="1" x14ac:dyDescent="0.25"/>
    <row r="8006" s="22" customFormat="1" x14ac:dyDescent="0.25"/>
    <row r="8007" s="22" customFormat="1" x14ac:dyDescent="0.25"/>
    <row r="8008" s="22" customFormat="1" x14ac:dyDescent="0.25"/>
    <row r="8009" s="22" customFormat="1" x14ac:dyDescent="0.25"/>
    <row r="8010" s="22" customFormat="1" x14ac:dyDescent="0.25"/>
    <row r="8011" s="22" customFormat="1" x14ac:dyDescent="0.25"/>
    <row r="8012" s="22" customFormat="1" x14ac:dyDescent="0.25"/>
    <row r="8013" s="22" customFormat="1" x14ac:dyDescent="0.25"/>
    <row r="8014" s="22" customFormat="1" x14ac:dyDescent="0.25"/>
    <row r="8015" s="22" customFormat="1" x14ac:dyDescent="0.25"/>
    <row r="8016" s="22" customFormat="1" x14ac:dyDescent="0.25"/>
    <row r="8017" s="22" customFormat="1" x14ac:dyDescent="0.25"/>
    <row r="8018" s="22" customFormat="1" x14ac:dyDescent="0.25"/>
    <row r="8019" s="22" customFormat="1" x14ac:dyDescent="0.25"/>
    <row r="8020" s="22" customFormat="1" x14ac:dyDescent="0.25"/>
    <row r="8021" s="22" customFormat="1" x14ac:dyDescent="0.25"/>
    <row r="8022" s="22" customFormat="1" x14ac:dyDescent="0.25"/>
    <row r="8023" s="22" customFormat="1" x14ac:dyDescent="0.25"/>
    <row r="8024" s="22" customFormat="1" x14ac:dyDescent="0.25"/>
    <row r="8025" s="22" customFormat="1" x14ac:dyDescent="0.25"/>
    <row r="8026" s="22" customFormat="1" x14ac:dyDescent="0.25"/>
    <row r="8027" s="22" customFormat="1" x14ac:dyDescent="0.25"/>
    <row r="8028" s="22" customFormat="1" x14ac:dyDescent="0.25"/>
    <row r="8029" s="22" customFormat="1" x14ac:dyDescent="0.25"/>
    <row r="8030" s="22" customFormat="1" x14ac:dyDescent="0.25"/>
    <row r="8031" s="22" customFormat="1" x14ac:dyDescent="0.25"/>
    <row r="8032" s="22" customFormat="1" x14ac:dyDescent="0.25"/>
    <row r="8033" s="22" customFormat="1" x14ac:dyDescent="0.25"/>
    <row r="8034" s="22" customFormat="1" x14ac:dyDescent="0.25"/>
    <row r="8035" s="22" customFormat="1" x14ac:dyDescent="0.25"/>
    <row r="8036" s="22" customFormat="1" x14ac:dyDescent="0.25"/>
    <row r="8037" s="22" customFormat="1" x14ac:dyDescent="0.25"/>
    <row r="8038" s="22" customFormat="1" x14ac:dyDescent="0.25"/>
    <row r="8039" s="22" customFormat="1" x14ac:dyDescent="0.25"/>
    <row r="8040" s="22" customFormat="1" x14ac:dyDescent="0.25"/>
    <row r="8041" s="22" customFormat="1" x14ac:dyDescent="0.25"/>
    <row r="8042" s="22" customFormat="1" x14ac:dyDescent="0.25"/>
    <row r="8043" s="22" customFormat="1" x14ac:dyDescent="0.25"/>
    <row r="8044" s="22" customFormat="1" x14ac:dyDescent="0.25"/>
    <row r="8045" s="22" customFormat="1" x14ac:dyDescent="0.25"/>
    <row r="8046" s="22" customFormat="1" x14ac:dyDescent="0.25"/>
    <row r="8047" s="22" customFormat="1" x14ac:dyDescent="0.25"/>
    <row r="8048" s="22" customFormat="1" x14ac:dyDescent="0.25"/>
    <row r="8049" s="22" customFormat="1" x14ac:dyDescent="0.25"/>
    <row r="8050" s="22" customFormat="1" x14ac:dyDescent="0.25"/>
    <row r="8051" s="22" customFormat="1" x14ac:dyDescent="0.25"/>
    <row r="8052" s="22" customFormat="1" x14ac:dyDescent="0.25"/>
    <row r="8053" s="22" customFormat="1" x14ac:dyDescent="0.25"/>
    <row r="8054" s="22" customFormat="1" x14ac:dyDescent="0.25"/>
    <row r="8055" s="22" customFormat="1" x14ac:dyDescent="0.25"/>
    <row r="8056" s="22" customFormat="1" x14ac:dyDescent="0.25"/>
    <row r="8057" s="22" customFormat="1" x14ac:dyDescent="0.25"/>
    <row r="8058" s="22" customFormat="1" x14ac:dyDescent="0.25"/>
    <row r="8059" s="22" customFormat="1" x14ac:dyDescent="0.25"/>
    <row r="8060" s="22" customFormat="1" x14ac:dyDescent="0.25"/>
    <row r="8061" s="22" customFormat="1" x14ac:dyDescent="0.25"/>
    <row r="8062" s="22" customFormat="1" x14ac:dyDescent="0.25"/>
    <row r="8063" s="22" customFormat="1" x14ac:dyDescent="0.25"/>
    <row r="8064" s="22" customFormat="1" x14ac:dyDescent="0.25"/>
    <row r="8065" s="22" customFormat="1" x14ac:dyDescent="0.25"/>
    <row r="8066" s="22" customFormat="1" x14ac:dyDescent="0.25"/>
    <row r="8067" s="22" customFormat="1" x14ac:dyDescent="0.25"/>
    <row r="8068" s="22" customFormat="1" x14ac:dyDescent="0.25"/>
    <row r="8069" s="22" customFormat="1" x14ac:dyDescent="0.25"/>
    <row r="8070" s="22" customFormat="1" x14ac:dyDescent="0.25"/>
    <row r="8071" s="22" customFormat="1" x14ac:dyDescent="0.25"/>
    <row r="8072" s="22" customFormat="1" x14ac:dyDescent="0.25"/>
    <row r="8073" s="22" customFormat="1" x14ac:dyDescent="0.25"/>
    <row r="8074" s="22" customFormat="1" x14ac:dyDescent="0.25"/>
    <row r="8075" s="22" customFormat="1" x14ac:dyDescent="0.25"/>
    <row r="8076" s="22" customFormat="1" x14ac:dyDescent="0.25"/>
    <row r="8077" s="22" customFormat="1" x14ac:dyDescent="0.25"/>
    <row r="8078" s="22" customFormat="1" x14ac:dyDescent="0.25"/>
    <row r="8079" s="22" customFormat="1" x14ac:dyDescent="0.25"/>
    <row r="8080" s="22" customFormat="1" x14ac:dyDescent="0.25"/>
    <row r="8081" s="22" customFormat="1" x14ac:dyDescent="0.25"/>
    <row r="8082" s="22" customFormat="1" x14ac:dyDescent="0.25"/>
    <row r="8083" s="22" customFormat="1" x14ac:dyDescent="0.25"/>
    <row r="8084" s="22" customFormat="1" x14ac:dyDescent="0.25"/>
    <row r="8085" s="22" customFormat="1" x14ac:dyDescent="0.25"/>
    <row r="8086" s="22" customFormat="1" x14ac:dyDescent="0.25"/>
    <row r="8087" s="22" customFormat="1" x14ac:dyDescent="0.25"/>
    <row r="8088" s="22" customFormat="1" x14ac:dyDescent="0.25"/>
    <row r="8089" s="22" customFormat="1" x14ac:dyDescent="0.25"/>
    <row r="8090" s="22" customFormat="1" x14ac:dyDescent="0.25"/>
    <row r="8091" s="22" customFormat="1" x14ac:dyDescent="0.25"/>
    <row r="8092" s="22" customFormat="1" x14ac:dyDescent="0.25"/>
    <row r="8093" s="22" customFormat="1" x14ac:dyDescent="0.25"/>
    <row r="8094" s="22" customFormat="1" x14ac:dyDescent="0.25"/>
    <row r="8095" s="22" customFormat="1" x14ac:dyDescent="0.25"/>
    <row r="8096" s="22" customFormat="1" x14ac:dyDescent="0.25"/>
    <row r="8097" s="22" customFormat="1" x14ac:dyDescent="0.25"/>
    <row r="8098" s="22" customFormat="1" x14ac:dyDescent="0.25"/>
    <row r="8099" s="22" customFormat="1" x14ac:dyDescent="0.25"/>
    <row r="8100" s="22" customFormat="1" x14ac:dyDescent="0.25"/>
    <row r="8101" s="22" customFormat="1" x14ac:dyDescent="0.25"/>
    <row r="8102" s="22" customFormat="1" x14ac:dyDescent="0.25"/>
    <row r="8103" s="22" customFormat="1" x14ac:dyDescent="0.25"/>
    <row r="8104" s="22" customFormat="1" x14ac:dyDescent="0.25"/>
    <row r="8105" s="22" customFormat="1" x14ac:dyDescent="0.25"/>
    <row r="8106" s="22" customFormat="1" x14ac:dyDescent="0.25"/>
    <row r="8107" s="22" customFormat="1" x14ac:dyDescent="0.25"/>
    <row r="8108" s="22" customFormat="1" x14ac:dyDescent="0.25"/>
    <row r="8109" s="22" customFormat="1" x14ac:dyDescent="0.25"/>
    <row r="8110" s="22" customFormat="1" x14ac:dyDescent="0.25"/>
    <row r="8111" s="22" customFormat="1" x14ac:dyDescent="0.25"/>
    <row r="8112" s="22" customFormat="1" x14ac:dyDescent="0.25"/>
    <row r="8113" s="22" customFormat="1" x14ac:dyDescent="0.25"/>
    <row r="8114" s="22" customFormat="1" x14ac:dyDescent="0.25"/>
    <row r="8115" s="22" customFormat="1" x14ac:dyDescent="0.25"/>
    <row r="8116" s="22" customFormat="1" x14ac:dyDescent="0.25"/>
    <row r="8117" s="22" customFormat="1" x14ac:dyDescent="0.25"/>
    <row r="8118" s="22" customFormat="1" x14ac:dyDescent="0.25"/>
    <row r="8119" s="22" customFormat="1" x14ac:dyDescent="0.25"/>
    <row r="8120" s="22" customFormat="1" x14ac:dyDescent="0.25"/>
    <row r="8121" s="22" customFormat="1" x14ac:dyDescent="0.25"/>
    <row r="8122" s="22" customFormat="1" x14ac:dyDescent="0.25"/>
    <row r="8123" s="22" customFormat="1" x14ac:dyDescent="0.25"/>
    <row r="8124" s="22" customFormat="1" x14ac:dyDescent="0.25"/>
    <row r="8125" s="22" customFormat="1" x14ac:dyDescent="0.25"/>
    <row r="8126" s="22" customFormat="1" x14ac:dyDescent="0.25"/>
    <row r="8127" s="22" customFormat="1" x14ac:dyDescent="0.25"/>
    <row r="8128" s="22" customFormat="1" x14ac:dyDescent="0.25"/>
    <row r="8129" s="22" customFormat="1" x14ac:dyDescent="0.25"/>
    <row r="8130" s="22" customFormat="1" x14ac:dyDescent="0.25"/>
    <row r="8131" s="22" customFormat="1" x14ac:dyDescent="0.25"/>
    <row r="8132" s="22" customFormat="1" x14ac:dyDescent="0.25"/>
    <row r="8133" s="22" customFormat="1" x14ac:dyDescent="0.25"/>
    <row r="8134" s="22" customFormat="1" x14ac:dyDescent="0.25"/>
    <row r="8135" s="22" customFormat="1" x14ac:dyDescent="0.25"/>
    <row r="8136" s="22" customFormat="1" x14ac:dyDescent="0.25"/>
    <row r="8137" s="22" customFormat="1" x14ac:dyDescent="0.25"/>
    <row r="8138" s="22" customFormat="1" x14ac:dyDescent="0.25"/>
    <row r="8139" s="22" customFormat="1" x14ac:dyDescent="0.25"/>
    <row r="8140" s="22" customFormat="1" x14ac:dyDescent="0.25"/>
    <row r="8141" s="22" customFormat="1" x14ac:dyDescent="0.25"/>
    <row r="8142" s="22" customFormat="1" x14ac:dyDescent="0.25"/>
    <row r="8143" s="22" customFormat="1" x14ac:dyDescent="0.25"/>
    <row r="8144" s="22" customFormat="1" x14ac:dyDescent="0.25"/>
    <row r="8145" s="22" customFormat="1" x14ac:dyDescent="0.25"/>
    <row r="8146" s="22" customFormat="1" x14ac:dyDescent="0.25"/>
    <row r="8147" s="22" customFormat="1" x14ac:dyDescent="0.25"/>
    <row r="8148" s="22" customFormat="1" x14ac:dyDescent="0.25"/>
    <row r="8149" s="22" customFormat="1" x14ac:dyDescent="0.25"/>
    <row r="8150" s="22" customFormat="1" x14ac:dyDescent="0.25"/>
    <row r="8151" s="22" customFormat="1" x14ac:dyDescent="0.25"/>
    <row r="8152" s="22" customFormat="1" x14ac:dyDescent="0.25"/>
    <row r="8153" s="22" customFormat="1" x14ac:dyDescent="0.25"/>
    <row r="8154" s="22" customFormat="1" x14ac:dyDescent="0.25"/>
    <row r="8155" s="22" customFormat="1" x14ac:dyDescent="0.25"/>
    <row r="8156" s="22" customFormat="1" x14ac:dyDescent="0.25"/>
    <row r="8157" s="22" customFormat="1" x14ac:dyDescent="0.25"/>
    <row r="8158" s="22" customFormat="1" x14ac:dyDescent="0.25"/>
    <row r="8159" s="22" customFormat="1" x14ac:dyDescent="0.25"/>
    <row r="8160" s="22" customFormat="1" x14ac:dyDescent="0.25"/>
    <row r="8161" s="22" customFormat="1" x14ac:dyDescent="0.25"/>
    <row r="8162" s="22" customFormat="1" x14ac:dyDescent="0.25"/>
    <row r="8163" s="22" customFormat="1" x14ac:dyDescent="0.25"/>
    <row r="8164" s="22" customFormat="1" x14ac:dyDescent="0.25"/>
    <row r="8165" s="22" customFormat="1" x14ac:dyDescent="0.25"/>
    <row r="8166" s="22" customFormat="1" x14ac:dyDescent="0.25"/>
    <row r="8167" s="22" customFormat="1" x14ac:dyDescent="0.25"/>
    <row r="8168" s="22" customFormat="1" x14ac:dyDescent="0.25"/>
    <row r="8169" s="22" customFormat="1" x14ac:dyDescent="0.25"/>
    <row r="8170" s="22" customFormat="1" x14ac:dyDescent="0.25"/>
    <row r="8171" s="22" customFormat="1" x14ac:dyDescent="0.25"/>
    <row r="8172" s="22" customFormat="1" x14ac:dyDescent="0.25"/>
    <row r="8173" s="22" customFormat="1" x14ac:dyDescent="0.25"/>
    <row r="8174" s="22" customFormat="1" x14ac:dyDescent="0.25"/>
    <row r="8175" s="22" customFormat="1" x14ac:dyDescent="0.25"/>
    <row r="8176" s="22" customFormat="1" x14ac:dyDescent="0.25"/>
    <row r="8177" s="22" customFormat="1" x14ac:dyDescent="0.25"/>
    <row r="8178" s="22" customFormat="1" x14ac:dyDescent="0.25"/>
    <row r="8179" s="22" customFormat="1" x14ac:dyDescent="0.25"/>
    <row r="8180" s="22" customFormat="1" x14ac:dyDescent="0.25"/>
    <row r="8181" s="22" customFormat="1" x14ac:dyDescent="0.25"/>
    <row r="8182" s="22" customFormat="1" x14ac:dyDescent="0.25"/>
    <row r="8183" s="22" customFormat="1" x14ac:dyDescent="0.25"/>
    <row r="8184" s="22" customFormat="1" x14ac:dyDescent="0.25"/>
    <row r="8185" s="22" customFormat="1" x14ac:dyDescent="0.25"/>
    <row r="8186" s="22" customFormat="1" x14ac:dyDescent="0.25"/>
    <row r="8187" s="22" customFormat="1" x14ac:dyDescent="0.25"/>
    <row r="8188" s="22" customFormat="1" x14ac:dyDescent="0.25"/>
    <row r="8189" s="22" customFormat="1" x14ac:dyDescent="0.25"/>
    <row r="8190" s="22" customFormat="1" x14ac:dyDescent="0.25"/>
    <row r="8191" s="22" customFormat="1" x14ac:dyDescent="0.25"/>
    <row r="8192" s="22" customFormat="1" x14ac:dyDescent="0.25"/>
    <row r="8193" s="22" customFormat="1" x14ac:dyDescent="0.25"/>
    <row r="8194" s="22" customFormat="1" x14ac:dyDescent="0.25"/>
    <row r="8195" s="22" customFormat="1" x14ac:dyDescent="0.25"/>
    <row r="8196" s="22" customFormat="1" x14ac:dyDescent="0.25"/>
    <row r="8197" s="22" customFormat="1" x14ac:dyDescent="0.25"/>
    <row r="8198" s="22" customFormat="1" x14ac:dyDescent="0.25"/>
    <row r="8199" s="22" customFormat="1" x14ac:dyDescent="0.25"/>
    <row r="8200" s="22" customFormat="1" x14ac:dyDescent="0.25"/>
    <row r="8201" s="22" customFormat="1" x14ac:dyDescent="0.25"/>
    <row r="8202" s="22" customFormat="1" x14ac:dyDescent="0.25"/>
    <row r="8203" s="22" customFormat="1" x14ac:dyDescent="0.25"/>
    <row r="8204" s="22" customFormat="1" x14ac:dyDescent="0.25"/>
    <row r="8205" s="22" customFormat="1" x14ac:dyDescent="0.25"/>
    <row r="8206" s="22" customFormat="1" x14ac:dyDescent="0.25"/>
    <row r="8207" s="22" customFormat="1" x14ac:dyDescent="0.25"/>
    <row r="8208" s="22" customFormat="1" x14ac:dyDescent="0.25"/>
    <row r="8209" s="22" customFormat="1" x14ac:dyDescent="0.25"/>
    <row r="8210" s="22" customFormat="1" x14ac:dyDescent="0.25"/>
    <row r="8211" s="22" customFormat="1" x14ac:dyDescent="0.25"/>
    <row r="8212" s="22" customFormat="1" x14ac:dyDescent="0.25"/>
    <row r="8213" s="22" customFormat="1" x14ac:dyDescent="0.25"/>
    <row r="8214" s="22" customFormat="1" x14ac:dyDescent="0.25"/>
    <row r="8215" s="22" customFormat="1" x14ac:dyDescent="0.25"/>
    <row r="8216" s="22" customFormat="1" x14ac:dyDescent="0.25"/>
    <row r="8217" s="22" customFormat="1" x14ac:dyDescent="0.25"/>
    <row r="8218" s="22" customFormat="1" x14ac:dyDescent="0.25"/>
    <row r="8219" s="22" customFormat="1" x14ac:dyDescent="0.25"/>
    <row r="8220" s="22" customFormat="1" x14ac:dyDescent="0.25"/>
    <row r="8221" s="22" customFormat="1" x14ac:dyDescent="0.25"/>
    <row r="8222" s="22" customFormat="1" x14ac:dyDescent="0.25"/>
    <row r="8223" s="22" customFormat="1" x14ac:dyDescent="0.25"/>
    <row r="8224" s="22" customFormat="1" x14ac:dyDescent="0.25"/>
    <row r="8225" s="22" customFormat="1" x14ac:dyDescent="0.25"/>
    <row r="8226" s="22" customFormat="1" x14ac:dyDescent="0.25"/>
    <row r="8227" s="22" customFormat="1" x14ac:dyDescent="0.25"/>
    <row r="8228" s="22" customFormat="1" x14ac:dyDescent="0.25"/>
    <row r="8229" s="22" customFormat="1" x14ac:dyDescent="0.25"/>
    <row r="8230" s="22" customFormat="1" x14ac:dyDescent="0.25"/>
    <row r="8231" s="22" customFormat="1" x14ac:dyDescent="0.25"/>
    <row r="8232" s="22" customFormat="1" x14ac:dyDescent="0.25"/>
    <row r="8233" s="22" customFormat="1" x14ac:dyDescent="0.25"/>
    <row r="8234" s="22" customFormat="1" x14ac:dyDescent="0.25"/>
    <row r="8235" s="22" customFormat="1" x14ac:dyDescent="0.25"/>
    <row r="8236" s="22" customFormat="1" x14ac:dyDescent="0.25"/>
    <row r="8237" s="22" customFormat="1" x14ac:dyDescent="0.25"/>
    <row r="8238" s="22" customFormat="1" x14ac:dyDescent="0.25"/>
    <row r="8239" s="22" customFormat="1" x14ac:dyDescent="0.25"/>
    <row r="8240" s="22" customFormat="1" x14ac:dyDescent="0.25"/>
    <row r="8241" s="22" customFormat="1" x14ac:dyDescent="0.25"/>
    <row r="8242" s="22" customFormat="1" x14ac:dyDescent="0.25"/>
    <row r="8243" s="22" customFormat="1" x14ac:dyDescent="0.25"/>
    <row r="8244" s="22" customFormat="1" x14ac:dyDescent="0.25"/>
    <row r="8245" s="22" customFormat="1" x14ac:dyDescent="0.25"/>
    <row r="8246" s="22" customFormat="1" x14ac:dyDescent="0.25"/>
    <row r="8247" s="22" customFormat="1" x14ac:dyDescent="0.25"/>
    <row r="8248" s="22" customFormat="1" x14ac:dyDescent="0.25"/>
    <row r="8249" s="22" customFormat="1" x14ac:dyDescent="0.25"/>
    <row r="8250" s="22" customFormat="1" x14ac:dyDescent="0.25"/>
    <row r="8251" s="22" customFormat="1" x14ac:dyDescent="0.25"/>
    <row r="8252" s="22" customFormat="1" x14ac:dyDescent="0.25"/>
    <row r="8253" s="22" customFormat="1" x14ac:dyDescent="0.25"/>
    <row r="8254" s="22" customFormat="1" x14ac:dyDescent="0.25"/>
    <row r="8255" s="22" customFormat="1" x14ac:dyDescent="0.25"/>
    <row r="8256" s="22" customFormat="1" x14ac:dyDescent="0.25"/>
    <row r="8257" s="22" customFormat="1" x14ac:dyDescent="0.25"/>
    <row r="8258" s="22" customFormat="1" x14ac:dyDescent="0.25"/>
    <row r="8259" s="22" customFormat="1" x14ac:dyDescent="0.25"/>
    <row r="8260" s="22" customFormat="1" x14ac:dyDescent="0.25"/>
    <row r="8261" s="22" customFormat="1" x14ac:dyDescent="0.25"/>
    <row r="8262" s="22" customFormat="1" x14ac:dyDescent="0.25"/>
    <row r="8263" s="22" customFormat="1" x14ac:dyDescent="0.25"/>
    <row r="8264" s="22" customFormat="1" x14ac:dyDescent="0.25"/>
    <row r="8265" s="22" customFormat="1" x14ac:dyDescent="0.25"/>
    <row r="8266" s="22" customFormat="1" x14ac:dyDescent="0.25"/>
    <row r="8267" s="22" customFormat="1" x14ac:dyDescent="0.25"/>
    <row r="8268" s="22" customFormat="1" x14ac:dyDescent="0.25"/>
    <row r="8269" s="22" customFormat="1" x14ac:dyDescent="0.25"/>
    <row r="8270" s="22" customFormat="1" x14ac:dyDescent="0.25"/>
    <row r="8271" s="22" customFormat="1" x14ac:dyDescent="0.25"/>
    <row r="8272" s="22" customFormat="1" x14ac:dyDescent="0.25"/>
    <row r="8273" s="22" customFormat="1" x14ac:dyDescent="0.25"/>
    <row r="8274" s="22" customFormat="1" x14ac:dyDescent="0.25"/>
    <row r="8275" s="22" customFormat="1" x14ac:dyDescent="0.25"/>
    <row r="8276" s="22" customFormat="1" x14ac:dyDescent="0.25"/>
    <row r="8277" s="22" customFormat="1" x14ac:dyDescent="0.25"/>
    <row r="8278" s="22" customFormat="1" x14ac:dyDescent="0.25"/>
    <row r="8279" s="22" customFormat="1" x14ac:dyDescent="0.25"/>
    <row r="8280" s="22" customFormat="1" x14ac:dyDescent="0.25"/>
    <row r="8281" s="22" customFormat="1" x14ac:dyDescent="0.25"/>
    <row r="8282" s="22" customFormat="1" x14ac:dyDescent="0.25"/>
    <row r="8283" s="22" customFormat="1" x14ac:dyDescent="0.25"/>
    <row r="8284" s="22" customFormat="1" x14ac:dyDescent="0.25"/>
    <row r="8285" s="22" customFormat="1" x14ac:dyDescent="0.25"/>
    <row r="8286" s="22" customFormat="1" x14ac:dyDescent="0.25"/>
    <row r="8287" s="22" customFormat="1" x14ac:dyDescent="0.25"/>
    <row r="8288" s="22" customFormat="1" x14ac:dyDescent="0.25"/>
    <row r="8289" s="22" customFormat="1" x14ac:dyDescent="0.25"/>
    <row r="8290" s="22" customFormat="1" x14ac:dyDescent="0.25"/>
    <row r="8291" s="22" customFormat="1" x14ac:dyDescent="0.25"/>
    <row r="8292" s="22" customFormat="1" x14ac:dyDescent="0.25"/>
    <row r="8293" s="22" customFormat="1" x14ac:dyDescent="0.25"/>
    <row r="8294" s="22" customFormat="1" x14ac:dyDescent="0.25"/>
    <row r="8295" s="22" customFormat="1" x14ac:dyDescent="0.25"/>
    <row r="8296" s="22" customFormat="1" x14ac:dyDescent="0.25"/>
    <row r="8297" s="22" customFormat="1" x14ac:dyDescent="0.25"/>
    <row r="8298" s="22" customFormat="1" x14ac:dyDescent="0.25"/>
    <row r="8299" s="22" customFormat="1" x14ac:dyDescent="0.25"/>
    <row r="8300" s="22" customFormat="1" x14ac:dyDescent="0.25"/>
    <row r="8301" s="22" customFormat="1" x14ac:dyDescent="0.25"/>
    <row r="8302" s="22" customFormat="1" x14ac:dyDescent="0.25"/>
    <row r="8303" s="22" customFormat="1" x14ac:dyDescent="0.25"/>
    <row r="8304" s="22" customFormat="1" x14ac:dyDescent="0.25"/>
    <row r="8305" s="22" customFormat="1" x14ac:dyDescent="0.25"/>
    <row r="8306" s="22" customFormat="1" x14ac:dyDescent="0.25"/>
    <row r="8307" s="22" customFormat="1" x14ac:dyDescent="0.25"/>
    <row r="8308" s="22" customFormat="1" x14ac:dyDescent="0.25"/>
    <row r="8309" s="22" customFormat="1" x14ac:dyDescent="0.25"/>
    <row r="8310" s="22" customFormat="1" x14ac:dyDescent="0.25"/>
    <row r="8311" s="22" customFormat="1" x14ac:dyDescent="0.25"/>
    <row r="8312" s="22" customFormat="1" x14ac:dyDescent="0.25"/>
    <row r="8313" s="22" customFormat="1" x14ac:dyDescent="0.25"/>
    <row r="8314" s="22" customFormat="1" x14ac:dyDescent="0.25"/>
    <row r="8315" s="22" customFormat="1" x14ac:dyDescent="0.25"/>
    <row r="8316" s="22" customFormat="1" x14ac:dyDescent="0.25"/>
    <row r="8317" s="22" customFormat="1" x14ac:dyDescent="0.25"/>
    <row r="8318" s="22" customFormat="1" x14ac:dyDescent="0.25"/>
    <row r="8319" s="22" customFormat="1" x14ac:dyDescent="0.25"/>
    <row r="8320" s="22" customFormat="1" x14ac:dyDescent="0.25"/>
    <row r="8321" s="22" customFormat="1" x14ac:dyDescent="0.25"/>
    <row r="8322" s="22" customFormat="1" x14ac:dyDescent="0.25"/>
    <row r="8323" s="22" customFormat="1" x14ac:dyDescent="0.25"/>
    <row r="8324" s="22" customFormat="1" x14ac:dyDescent="0.25"/>
    <row r="8325" s="22" customFormat="1" x14ac:dyDescent="0.25"/>
    <row r="8326" s="22" customFormat="1" x14ac:dyDescent="0.25"/>
    <row r="8327" s="22" customFormat="1" x14ac:dyDescent="0.25"/>
    <row r="8328" s="22" customFormat="1" x14ac:dyDescent="0.25"/>
    <row r="8329" s="22" customFormat="1" x14ac:dyDescent="0.25"/>
    <row r="8330" s="22" customFormat="1" x14ac:dyDescent="0.25"/>
    <row r="8331" s="22" customFormat="1" x14ac:dyDescent="0.25"/>
    <row r="8332" s="22" customFormat="1" x14ac:dyDescent="0.25"/>
    <row r="8333" s="22" customFormat="1" x14ac:dyDescent="0.25"/>
    <row r="8334" s="22" customFormat="1" x14ac:dyDescent="0.25"/>
    <row r="8335" s="22" customFormat="1" x14ac:dyDescent="0.25"/>
    <row r="8336" s="22" customFormat="1" x14ac:dyDescent="0.25"/>
    <row r="8337" s="22" customFormat="1" x14ac:dyDescent="0.25"/>
    <row r="8338" s="22" customFormat="1" x14ac:dyDescent="0.25"/>
    <row r="8339" s="22" customFormat="1" x14ac:dyDescent="0.25"/>
    <row r="8340" s="22" customFormat="1" x14ac:dyDescent="0.25"/>
    <row r="8341" s="22" customFormat="1" x14ac:dyDescent="0.25"/>
    <row r="8342" s="22" customFormat="1" x14ac:dyDescent="0.25"/>
    <row r="8343" s="22" customFormat="1" x14ac:dyDescent="0.25"/>
    <row r="8344" s="22" customFormat="1" x14ac:dyDescent="0.25"/>
    <row r="8345" s="22" customFormat="1" x14ac:dyDescent="0.25"/>
    <row r="8346" s="22" customFormat="1" x14ac:dyDescent="0.25"/>
    <row r="8347" s="22" customFormat="1" x14ac:dyDescent="0.25"/>
    <row r="8348" s="22" customFormat="1" x14ac:dyDescent="0.25"/>
    <row r="8349" s="22" customFormat="1" x14ac:dyDescent="0.25"/>
    <row r="8350" s="22" customFormat="1" x14ac:dyDescent="0.25"/>
    <row r="8351" s="22" customFormat="1" x14ac:dyDescent="0.25"/>
    <row r="8352" s="22" customFormat="1" x14ac:dyDescent="0.25"/>
    <row r="8353" s="22" customFormat="1" x14ac:dyDescent="0.25"/>
    <row r="8354" s="22" customFormat="1" x14ac:dyDescent="0.25"/>
    <row r="8355" s="22" customFormat="1" x14ac:dyDescent="0.25"/>
    <row r="8356" s="22" customFormat="1" x14ac:dyDescent="0.25"/>
    <row r="8357" s="22" customFormat="1" x14ac:dyDescent="0.25"/>
    <row r="8358" s="22" customFormat="1" x14ac:dyDescent="0.25"/>
    <row r="8359" s="22" customFormat="1" x14ac:dyDescent="0.25"/>
    <row r="8360" s="22" customFormat="1" x14ac:dyDescent="0.25"/>
    <row r="8361" s="22" customFormat="1" x14ac:dyDescent="0.25"/>
    <row r="8362" s="22" customFormat="1" x14ac:dyDescent="0.25"/>
    <row r="8363" s="22" customFormat="1" x14ac:dyDescent="0.25"/>
    <row r="8364" s="22" customFormat="1" x14ac:dyDescent="0.25"/>
    <row r="8365" s="22" customFormat="1" x14ac:dyDescent="0.25"/>
    <row r="8366" s="22" customFormat="1" x14ac:dyDescent="0.25"/>
    <row r="8367" s="22" customFormat="1" x14ac:dyDescent="0.25"/>
    <row r="8368" s="22" customFormat="1" x14ac:dyDescent="0.25"/>
    <row r="8369" s="22" customFormat="1" x14ac:dyDescent="0.25"/>
    <row r="8370" s="22" customFormat="1" x14ac:dyDescent="0.25"/>
    <row r="8371" s="22" customFormat="1" x14ac:dyDescent="0.25"/>
    <row r="8372" s="22" customFormat="1" x14ac:dyDescent="0.25"/>
    <row r="8373" s="22" customFormat="1" x14ac:dyDescent="0.25"/>
    <row r="8374" s="22" customFormat="1" x14ac:dyDescent="0.25"/>
    <row r="8375" s="22" customFormat="1" x14ac:dyDescent="0.25"/>
    <row r="8376" s="22" customFormat="1" x14ac:dyDescent="0.25"/>
    <row r="8377" s="22" customFormat="1" x14ac:dyDescent="0.25"/>
    <row r="8378" s="22" customFormat="1" x14ac:dyDescent="0.25"/>
    <row r="8379" s="22" customFormat="1" x14ac:dyDescent="0.25"/>
    <row r="8380" s="22" customFormat="1" x14ac:dyDescent="0.25"/>
    <row r="8381" s="22" customFormat="1" x14ac:dyDescent="0.25"/>
    <row r="8382" s="22" customFormat="1" x14ac:dyDescent="0.25"/>
    <row r="8383" s="22" customFormat="1" x14ac:dyDescent="0.25"/>
    <row r="8384" s="22" customFormat="1" x14ac:dyDescent="0.25"/>
    <row r="8385" s="22" customFormat="1" x14ac:dyDescent="0.25"/>
    <row r="8386" s="22" customFormat="1" x14ac:dyDescent="0.25"/>
    <row r="8387" s="22" customFormat="1" x14ac:dyDescent="0.25"/>
    <row r="8388" s="22" customFormat="1" x14ac:dyDescent="0.25"/>
    <row r="8389" s="22" customFormat="1" x14ac:dyDescent="0.25"/>
    <row r="8390" s="22" customFormat="1" x14ac:dyDescent="0.25"/>
    <row r="8391" s="22" customFormat="1" x14ac:dyDescent="0.25"/>
    <row r="8392" s="22" customFormat="1" x14ac:dyDescent="0.25"/>
    <row r="8393" s="22" customFormat="1" x14ac:dyDescent="0.25"/>
    <row r="8394" s="22" customFormat="1" x14ac:dyDescent="0.25"/>
    <row r="8395" s="22" customFormat="1" x14ac:dyDescent="0.25"/>
    <row r="8396" s="22" customFormat="1" x14ac:dyDescent="0.25"/>
    <row r="8397" s="22" customFormat="1" x14ac:dyDescent="0.25"/>
    <row r="8398" s="22" customFormat="1" x14ac:dyDescent="0.25"/>
    <row r="8399" s="22" customFormat="1" x14ac:dyDescent="0.25"/>
    <row r="8400" s="22" customFormat="1" x14ac:dyDescent="0.25"/>
    <row r="8401" s="22" customFormat="1" x14ac:dyDescent="0.25"/>
    <row r="8402" s="22" customFormat="1" x14ac:dyDescent="0.25"/>
    <row r="8403" s="22" customFormat="1" x14ac:dyDescent="0.25"/>
    <row r="8404" s="22" customFormat="1" x14ac:dyDescent="0.25"/>
    <row r="8405" s="22" customFormat="1" x14ac:dyDescent="0.25"/>
    <row r="8406" s="22" customFormat="1" x14ac:dyDescent="0.25"/>
    <row r="8407" s="22" customFormat="1" x14ac:dyDescent="0.25"/>
    <row r="8408" s="22" customFormat="1" x14ac:dyDescent="0.25"/>
    <row r="8409" s="22" customFormat="1" x14ac:dyDescent="0.25"/>
    <row r="8410" s="22" customFormat="1" x14ac:dyDescent="0.25"/>
    <row r="8411" s="22" customFormat="1" x14ac:dyDescent="0.25"/>
    <row r="8412" s="22" customFormat="1" x14ac:dyDescent="0.25"/>
    <row r="8413" s="22" customFormat="1" x14ac:dyDescent="0.25"/>
    <row r="8414" s="22" customFormat="1" x14ac:dyDescent="0.25"/>
    <row r="8415" s="22" customFormat="1" x14ac:dyDescent="0.25"/>
    <row r="8416" s="22" customFormat="1" x14ac:dyDescent="0.25"/>
    <row r="8417" s="22" customFormat="1" x14ac:dyDescent="0.25"/>
    <row r="8418" s="22" customFormat="1" x14ac:dyDescent="0.25"/>
    <row r="8419" s="22" customFormat="1" x14ac:dyDescent="0.25"/>
    <row r="8420" s="22" customFormat="1" x14ac:dyDescent="0.25"/>
    <row r="8421" s="22" customFormat="1" x14ac:dyDescent="0.25"/>
    <row r="8422" s="22" customFormat="1" x14ac:dyDescent="0.25"/>
    <row r="8423" s="22" customFormat="1" x14ac:dyDescent="0.25"/>
    <row r="8424" s="22" customFormat="1" x14ac:dyDescent="0.25"/>
    <row r="8425" s="22" customFormat="1" x14ac:dyDescent="0.25"/>
    <row r="8426" s="22" customFormat="1" x14ac:dyDescent="0.25"/>
    <row r="8427" s="22" customFormat="1" x14ac:dyDescent="0.25"/>
    <row r="8428" s="22" customFormat="1" x14ac:dyDescent="0.25"/>
    <row r="8429" s="22" customFormat="1" x14ac:dyDescent="0.25"/>
    <row r="8430" s="22" customFormat="1" x14ac:dyDescent="0.25"/>
    <row r="8431" s="22" customFormat="1" x14ac:dyDescent="0.25"/>
    <row r="8432" s="22" customFormat="1" x14ac:dyDescent="0.25"/>
    <row r="8433" s="22" customFormat="1" x14ac:dyDescent="0.25"/>
    <row r="8434" s="22" customFormat="1" x14ac:dyDescent="0.25"/>
    <row r="8435" s="22" customFormat="1" x14ac:dyDescent="0.25"/>
    <row r="8436" s="22" customFormat="1" x14ac:dyDescent="0.25"/>
    <row r="8437" s="22" customFormat="1" x14ac:dyDescent="0.25"/>
    <row r="8438" s="22" customFormat="1" x14ac:dyDescent="0.25"/>
    <row r="8439" s="22" customFormat="1" x14ac:dyDescent="0.25"/>
    <row r="8440" s="22" customFormat="1" x14ac:dyDescent="0.25"/>
    <row r="8441" s="22" customFormat="1" x14ac:dyDescent="0.25"/>
    <row r="8442" s="22" customFormat="1" x14ac:dyDescent="0.25"/>
    <row r="8443" s="22" customFormat="1" x14ac:dyDescent="0.25"/>
    <row r="8444" s="22" customFormat="1" x14ac:dyDescent="0.25"/>
    <row r="8445" s="22" customFormat="1" x14ac:dyDescent="0.25"/>
    <row r="8446" s="22" customFormat="1" x14ac:dyDescent="0.25"/>
    <row r="8447" s="22" customFormat="1" x14ac:dyDescent="0.25"/>
    <row r="8448" s="22" customFormat="1" x14ac:dyDescent="0.25"/>
    <row r="8449" s="22" customFormat="1" x14ac:dyDescent="0.25"/>
    <row r="8450" s="22" customFormat="1" x14ac:dyDescent="0.25"/>
    <row r="8451" s="22" customFormat="1" x14ac:dyDescent="0.25"/>
    <row r="8452" s="22" customFormat="1" x14ac:dyDescent="0.25"/>
    <row r="8453" s="22" customFormat="1" x14ac:dyDescent="0.25"/>
    <row r="8454" s="22" customFormat="1" x14ac:dyDescent="0.25"/>
    <row r="8455" s="22" customFormat="1" x14ac:dyDescent="0.25"/>
    <row r="8456" s="22" customFormat="1" x14ac:dyDescent="0.25"/>
    <row r="8457" s="22" customFormat="1" x14ac:dyDescent="0.25"/>
    <row r="8458" s="22" customFormat="1" x14ac:dyDescent="0.25"/>
    <row r="8459" s="22" customFormat="1" x14ac:dyDescent="0.25"/>
    <row r="8460" s="22" customFormat="1" x14ac:dyDescent="0.25"/>
    <row r="8461" s="22" customFormat="1" x14ac:dyDescent="0.25"/>
    <row r="8462" s="22" customFormat="1" x14ac:dyDescent="0.25"/>
    <row r="8463" s="22" customFormat="1" x14ac:dyDescent="0.25"/>
    <row r="8464" s="22" customFormat="1" x14ac:dyDescent="0.25"/>
    <row r="8465" s="22" customFormat="1" x14ac:dyDescent="0.25"/>
    <row r="8466" s="22" customFormat="1" x14ac:dyDescent="0.25"/>
    <row r="8467" s="22" customFormat="1" x14ac:dyDescent="0.25"/>
    <row r="8468" s="22" customFormat="1" x14ac:dyDescent="0.25"/>
    <row r="8469" s="22" customFormat="1" x14ac:dyDescent="0.25"/>
    <row r="8470" s="22" customFormat="1" x14ac:dyDescent="0.25"/>
    <row r="8471" s="22" customFormat="1" x14ac:dyDescent="0.25"/>
    <row r="8472" s="22" customFormat="1" x14ac:dyDescent="0.25"/>
    <row r="8473" s="22" customFormat="1" x14ac:dyDescent="0.25"/>
    <row r="8474" s="22" customFormat="1" x14ac:dyDescent="0.25"/>
    <row r="8475" s="22" customFormat="1" x14ac:dyDescent="0.25"/>
    <row r="8476" s="22" customFormat="1" x14ac:dyDescent="0.25"/>
    <row r="8477" s="22" customFormat="1" x14ac:dyDescent="0.25"/>
    <row r="8478" s="22" customFormat="1" x14ac:dyDescent="0.25"/>
    <row r="8479" s="22" customFormat="1" x14ac:dyDescent="0.25"/>
    <row r="8480" s="22" customFormat="1" x14ac:dyDescent="0.25"/>
    <row r="8481" s="22" customFormat="1" x14ac:dyDescent="0.25"/>
    <row r="8482" s="22" customFormat="1" x14ac:dyDescent="0.25"/>
    <row r="8483" s="22" customFormat="1" x14ac:dyDescent="0.25"/>
    <row r="8484" s="22" customFormat="1" x14ac:dyDescent="0.25"/>
    <row r="8485" s="22" customFormat="1" x14ac:dyDescent="0.25"/>
    <row r="8486" s="22" customFormat="1" x14ac:dyDescent="0.25"/>
    <row r="8487" s="22" customFormat="1" x14ac:dyDescent="0.25"/>
    <row r="8488" s="22" customFormat="1" x14ac:dyDescent="0.25"/>
    <row r="8489" s="22" customFormat="1" x14ac:dyDescent="0.25"/>
    <row r="8490" s="22" customFormat="1" x14ac:dyDescent="0.25"/>
    <row r="8491" s="22" customFormat="1" x14ac:dyDescent="0.25"/>
    <row r="8492" s="22" customFormat="1" x14ac:dyDescent="0.25"/>
    <row r="8493" s="22" customFormat="1" x14ac:dyDescent="0.25"/>
    <row r="8494" s="22" customFormat="1" x14ac:dyDescent="0.25"/>
    <row r="8495" s="22" customFormat="1" x14ac:dyDescent="0.25"/>
    <row r="8496" s="22" customFormat="1" x14ac:dyDescent="0.25"/>
    <row r="8497" s="22" customFormat="1" x14ac:dyDescent="0.25"/>
    <row r="8498" s="22" customFormat="1" x14ac:dyDescent="0.25"/>
    <row r="8499" s="22" customFormat="1" x14ac:dyDescent="0.25"/>
    <row r="8500" s="22" customFormat="1" x14ac:dyDescent="0.25"/>
    <row r="8501" s="22" customFormat="1" x14ac:dyDescent="0.25"/>
    <row r="8502" s="22" customFormat="1" x14ac:dyDescent="0.25"/>
    <row r="8503" s="22" customFormat="1" x14ac:dyDescent="0.25"/>
    <row r="8504" s="22" customFormat="1" x14ac:dyDescent="0.25"/>
    <row r="8505" s="22" customFormat="1" x14ac:dyDescent="0.25"/>
    <row r="8506" s="22" customFormat="1" x14ac:dyDescent="0.25"/>
    <row r="8507" s="22" customFormat="1" x14ac:dyDescent="0.25"/>
    <row r="8508" s="22" customFormat="1" x14ac:dyDescent="0.25"/>
    <row r="8509" s="22" customFormat="1" x14ac:dyDescent="0.25"/>
    <row r="8510" s="22" customFormat="1" x14ac:dyDescent="0.25"/>
    <row r="8511" s="22" customFormat="1" x14ac:dyDescent="0.25"/>
    <row r="8512" s="22" customFormat="1" x14ac:dyDescent="0.25"/>
    <row r="8513" s="22" customFormat="1" x14ac:dyDescent="0.25"/>
    <row r="8514" s="22" customFormat="1" x14ac:dyDescent="0.25"/>
    <row r="8515" s="22" customFormat="1" x14ac:dyDescent="0.25"/>
    <row r="8516" s="22" customFormat="1" x14ac:dyDescent="0.25"/>
    <row r="8517" s="22" customFormat="1" x14ac:dyDescent="0.25"/>
    <row r="8518" s="22" customFormat="1" x14ac:dyDescent="0.25"/>
    <row r="8519" s="22" customFormat="1" x14ac:dyDescent="0.25"/>
    <row r="8520" s="22" customFormat="1" x14ac:dyDescent="0.25"/>
    <row r="8521" s="22" customFormat="1" x14ac:dyDescent="0.25"/>
    <row r="8522" s="22" customFormat="1" x14ac:dyDescent="0.25"/>
    <row r="8523" s="22" customFormat="1" x14ac:dyDescent="0.25"/>
    <row r="8524" s="22" customFormat="1" x14ac:dyDescent="0.25"/>
    <row r="8525" s="22" customFormat="1" x14ac:dyDescent="0.25"/>
    <row r="8526" s="22" customFormat="1" x14ac:dyDescent="0.25"/>
    <row r="8527" s="22" customFormat="1" x14ac:dyDescent="0.25"/>
    <row r="8528" s="22" customFormat="1" x14ac:dyDescent="0.25"/>
    <row r="8529" s="22" customFormat="1" x14ac:dyDescent="0.25"/>
    <row r="8530" s="22" customFormat="1" x14ac:dyDescent="0.25"/>
    <row r="8531" s="22" customFormat="1" x14ac:dyDescent="0.25"/>
    <row r="8532" s="22" customFormat="1" x14ac:dyDescent="0.25"/>
    <row r="8533" s="22" customFormat="1" x14ac:dyDescent="0.25"/>
    <row r="8534" s="22" customFormat="1" x14ac:dyDescent="0.25"/>
    <row r="8535" s="22" customFormat="1" x14ac:dyDescent="0.25"/>
    <row r="8536" s="22" customFormat="1" x14ac:dyDescent="0.25"/>
    <row r="8537" s="22" customFormat="1" x14ac:dyDescent="0.25"/>
    <row r="8538" s="22" customFormat="1" x14ac:dyDescent="0.25"/>
    <row r="8539" s="22" customFormat="1" x14ac:dyDescent="0.25"/>
    <row r="8540" s="22" customFormat="1" x14ac:dyDescent="0.25"/>
    <row r="8541" s="22" customFormat="1" x14ac:dyDescent="0.25"/>
    <row r="8542" s="22" customFormat="1" x14ac:dyDescent="0.25"/>
    <row r="8543" s="22" customFormat="1" x14ac:dyDescent="0.25"/>
    <row r="8544" s="22" customFormat="1" x14ac:dyDescent="0.25"/>
    <row r="8545" s="22" customFormat="1" x14ac:dyDescent="0.25"/>
    <row r="8546" s="22" customFormat="1" x14ac:dyDescent="0.25"/>
    <row r="8547" s="22" customFormat="1" x14ac:dyDescent="0.25"/>
    <row r="8548" s="22" customFormat="1" x14ac:dyDescent="0.25"/>
    <row r="8549" s="22" customFormat="1" x14ac:dyDescent="0.25"/>
    <row r="8550" s="22" customFormat="1" x14ac:dyDescent="0.25"/>
    <row r="8551" s="22" customFormat="1" x14ac:dyDescent="0.25"/>
    <row r="8552" s="22" customFormat="1" x14ac:dyDescent="0.25"/>
    <row r="8553" s="22" customFormat="1" x14ac:dyDescent="0.25"/>
    <row r="8554" s="22" customFormat="1" x14ac:dyDescent="0.25"/>
    <row r="8555" s="22" customFormat="1" x14ac:dyDescent="0.25"/>
    <row r="8556" s="22" customFormat="1" x14ac:dyDescent="0.25"/>
    <row r="8557" s="22" customFormat="1" x14ac:dyDescent="0.25"/>
    <row r="8558" s="22" customFormat="1" x14ac:dyDescent="0.25"/>
    <row r="8559" s="22" customFormat="1" x14ac:dyDescent="0.25"/>
    <row r="8560" s="22" customFormat="1" x14ac:dyDescent="0.25"/>
    <row r="8561" s="22" customFormat="1" x14ac:dyDescent="0.25"/>
    <row r="8562" s="22" customFormat="1" x14ac:dyDescent="0.25"/>
    <row r="8563" s="22" customFormat="1" x14ac:dyDescent="0.25"/>
    <row r="8564" s="22" customFormat="1" x14ac:dyDescent="0.25"/>
    <row r="8565" s="22" customFormat="1" x14ac:dyDescent="0.25"/>
    <row r="8566" s="22" customFormat="1" x14ac:dyDescent="0.25"/>
    <row r="8567" s="22" customFormat="1" x14ac:dyDescent="0.25"/>
    <row r="8568" s="22" customFormat="1" x14ac:dyDescent="0.25"/>
    <row r="8569" s="22" customFormat="1" x14ac:dyDescent="0.25"/>
    <row r="8570" s="22" customFormat="1" x14ac:dyDescent="0.25"/>
    <row r="8571" s="22" customFormat="1" x14ac:dyDescent="0.25"/>
    <row r="8572" s="22" customFormat="1" x14ac:dyDescent="0.25"/>
    <row r="8573" s="22" customFormat="1" x14ac:dyDescent="0.25"/>
    <row r="8574" s="22" customFormat="1" x14ac:dyDescent="0.25"/>
    <row r="8575" s="22" customFormat="1" x14ac:dyDescent="0.25"/>
    <row r="8576" s="22" customFormat="1" x14ac:dyDescent="0.25"/>
    <row r="8577" s="22" customFormat="1" x14ac:dyDescent="0.25"/>
    <row r="8578" s="22" customFormat="1" x14ac:dyDescent="0.25"/>
    <row r="8579" s="22" customFormat="1" x14ac:dyDescent="0.25"/>
    <row r="8580" s="22" customFormat="1" x14ac:dyDescent="0.25"/>
    <row r="8581" s="22" customFormat="1" x14ac:dyDescent="0.25"/>
    <row r="8582" s="22" customFormat="1" x14ac:dyDescent="0.25"/>
    <row r="8583" s="22" customFormat="1" x14ac:dyDescent="0.25"/>
    <row r="8584" s="22" customFormat="1" x14ac:dyDescent="0.25"/>
    <row r="8585" s="22" customFormat="1" x14ac:dyDescent="0.25"/>
    <row r="8586" s="22" customFormat="1" x14ac:dyDescent="0.25"/>
    <row r="8587" s="22" customFormat="1" x14ac:dyDescent="0.25"/>
    <row r="8588" s="22" customFormat="1" x14ac:dyDescent="0.25"/>
    <row r="8589" s="22" customFormat="1" x14ac:dyDescent="0.25"/>
    <row r="8590" s="22" customFormat="1" x14ac:dyDescent="0.25"/>
    <row r="8591" s="22" customFormat="1" x14ac:dyDescent="0.25"/>
    <row r="8592" s="22" customFormat="1" x14ac:dyDescent="0.25"/>
    <row r="8593" s="22" customFormat="1" x14ac:dyDescent="0.25"/>
    <row r="8594" s="22" customFormat="1" x14ac:dyDescent="0.25"/>
    <row r="8595" s="22" customFormat="1" x14ac:dyDescent="0.25"/>
    <row r="8596" s="22" customFormat="1" x14ac:dyDescent="0.25"/>
    <row r="8597" s="22" customFormat="1" x14ac:dyDescent="0.25"/>
    <row r="8598" s="22" customFormat="1" x14ac:dyDescent="0.25"/>
    <row r="8599" s="22" customFormat="1" x14ac:dyDescent="0.25"/>
    <row r="8600" s="22" customFormat="1" x14ac:dyDescent="0.25"/>
    <row r="8601" s="22" customFormat="1" x14ac:dyDescent="0.25"/>
    <row r="8602" s="22" customFormat="1" x14ac:dyDescent="0.25"/>
    <row r="8603" s="22" customFormat="1" x14ac:dyDescent="0.25"/>
    <row r="8604" s="22" customFormat="1" x14ac:dyDescent="0.25"/>
    <row r="8605" s="22" customFormat="1" x14ac:dyDescent="0.25"/>
    <row r="8606" s="22" customFormat="1" x14ac:dyDescent="0.25"/>
    <row r="8607" s="22" customFormat="1" x14ac:dyDescent="0.25"/>
    <row r="8608" s="22" customFormat="1" x14ac:dyDescent="0.25"/>
    <row r="8609" s="22" customFormat="1" x14ac:dyDescent="0.25"/>
    <row r="8610" s="22" customFormat="1" x14ac:dyDescent="0.25"/>
    <row r="8611" s="22" customFormat="1" x14ac:dyDescent="0.25"/>
    <row r="8612" s="22" customFormat="1" x14ac:dyDescent="0.25"/>
    <row r="8613" s="22" customFormat="1" x14ac:dyDescent="0.25"/>
    <row r="8614" s="22" customFormat="1" x14ac:dyDescent="0.25"/>
    <row r="8615" s="22" customFormat="1" x14ac:dyDescent="0.25"/>
    <row r="8616" s="22" customFormat="1" x14ac:dyDescent="0.25"/>
    <row r="8617" s="22" customFormat="1" x14ac:dyDescent="0.25"/>
    <row r="8618" s="22" customFormat="1" x14ac:dyDescent="0.25"/>
    <row r="8619" s="22" customFormat="1" x14ac:dyDescent="0.25"/>
    <row r="8620" s="22" customFormat="1" x14ac:dyDescent="0.25"/>
    <row r="8621" s="22" customFormat="1" x14ac:dyDescent="0.25"/>
    <row r="8622" s="22" customFormat="1" x14ac:dyDescent="0.25"/>
    <row r="8623" s="22" customFormat="1" x14ac:dyDescent="0.25"/>
    <row r="8624" s="22" customFormat="1" x14ac:dyDescent="0.25"/>
    <row r="8625" s="22" customFormat="1" x14ac:dyDescent="0.25"/>
    <row r="8626" s="22" customFormat="1" x14ac:dyDescent="0.25"/>
    <row r="8627" s="22" customFormat="1" x14ac:dyDescent="0.25"/>
    <row r="8628" s="22" customFormat="1" x14ac:dyDescent="0.25"/>
    <row r="8629" s="22" customFormat="1" x14ac:dyDescent="0.25"/>
    <row r="8630" s="22" customFormat="1" x14ac:dyDescent="0.25"/>
    <row r="8631" s="22" customFormat="1" x14ac:dyDescent="0.25"/>
    <row r="8632" s="22" customFormat="1" x14ac:dyDescent="0.25"/>
    <row r="8633" s="22" customFormat="1" x14ac:dyDescent="0.25"/>
    <row r="8634" s="22" customFormat="1" x14ac:dyDescent="0.25"/>
    <row r="8635" s="22" customFormat="1" x14ac:dyDescent="0.25"/>
    <row r="8636" s="22" customFormat="1" x14ac:dyDescent="0.25"/>
    <row r="8637" s="22" customFormat="1" x14ac:dyDescent="0.25"/>
    <row r="8638" s="22" customFormat="1" x14ac:dyDescent="0.25"/>
    <row r="8639" s="22" customFormat="1" x14ac:dyDescent="0.25"/>
    <row r="8640" s="22" customFormat="1" x14ac:dyDescent="0.25"/>
    <row r="8641" s="22" customFormat="1" x14ac:dyDescent="0.25"/>
    <row r="8642" s="22" customFormat="1" x14ac:dyDescent="0.25"/>
    <row r="8643" s="22" customFormat="1" x14ac:dyDescent="0.25"/>
    <row r="8644" s="22" customFormat="1" x14ac:dyDescent="0.25"/>
    <row r="8645" s="22" customFormat="1" x14ac:dyDescent="0.25"/>
    <row r="8646" s="22" customFormat="1" x14ac:dyDescent="0.25"/>
    <row r="8647" s="22" customFormat="1" x14ac:dyDescent="0.25"/>
    <row r="8648" s="22" customFormat="1" x14ac:dyDescent="0.25"/>
    <row r="8649" s="22" customFormat="1" x14ac:dyDescent="0.25"/>
    <row r="8650" s="22" customFormat="1" x14ac:dyDescent="0.25"/>
    <row r="8651" s="22" customFormat="1" x14ac:dyDescent="0.25"/>
    <row r="8652" s="22" customFormat="1" x14ac:dyDescent="0.25"/>
    <row r="8653" s="22" customFormat="1" x14ac:dyDescent="0.25"/>
    <row r="8654" s="22" customFormat="1" x14ac:dyDescent="0.25"/>
    <row r="8655" s="22" customFormat="1" x14ac:dyDescent="0.25"/>
    <row r="8656" s="22" customFormat="1" x14ac:dyDescent="0.25"/>
    <row r="8657" s="22" customFormat="1" x14ac:dyDescent="0.25"/>
    <row r="8658" s="22" customFormat="1" x14ac:dyDescent="0.25"/>
    <row r="8659" s="22" customFormat="1" x14ac:dyDescent="0.25"/>
    <row r="8660" s="22" customFormat="1" x14ac:dyDescent="0.25"/>
    <row r="8661" s="22" customFormat="1" x14ac:dyDescent="0.25"/>
    <row r="8662" s="22" customFormat="1" x14ac:dyDescent="0.25"/>
    <row r="8663" s="22" customFormat="1" x14ac:dyDescent="0.25"/>
    <row r="8664" s="22" customFormat="1" x14ac:dyDescent="0.25"/>
    <row r="8665" s="22" customFormat="1" x14ac:dyDescent="0.25"/>
    <row r="8666" s="22" customFormat="1" x14ac:dyDescent="0.25"/>
    <row r="8667" s="22" customFormat="1" x14ac:dyDescent="0.25"/>
    <row r="8668" s="22" customFormat="1" x14ac:dyDescent="0.25"/>
    <row r="8669" s="22" customFormat="1" x14ac:dyDescent="0.25"/>
    <row r="8670" s="22" customFormat="1" x14ac:dyDescent="0.25"/>
    <row r="8671" s="22" customFormat="1" x14ac:dyDescent="0.25"/>
    <row r="8672" s="22" customFormat="1" x14ac:dyDescent="0.25"/>
    <row r="8673" s="22" customFormat="1" x14ac:dyDescent="0.25"/>
    <row r="8674" s="22" customFormat="1" x14ac:dyDescent="0.25"/>
    <row r="8675" s="22" customFormat="1" x14ac:dyDescent="0.25"/>
    <row r="8676" s="22" customFormat="1" x14ac:dyDescent="0.25"/>
    <row r="8677" s="22" customFormat="1" x14ac:dyDescent="0.25"/>
    <row r="8678" s="22" customFormat="1" x14ac:dyDescent="0.25"/>
    <row r="8679" s="22" customFormat="1" x14ac:dyDescent="0.25"/>
    <row r="8680" s="22" customFormat="1" x14ac:dyDescent="0.25"/>
    <row r="8681" s="22" customFormat="1" x14ac:dyDescent="0.25"/>
    <row r="8682" s="22" customFormat="1" x14ac:dyDescent="0.25"/>
    <row r="8683" s="22" customFormat="1" x14ac:dyDescent="0.25"/>
    <row r="8684" s="22" customFormat="1" x14ac:dyDescent="0.25"/>
    <row r="8685" s="22" customFormat="1" x14ac:dyDescent="0.25"/>
    <row r="8686" s="22" customFormat="1" x14ac:dyDescent="0.25"/>
    <row r="8687" s="22" customFormat="1" x14ac:dyDescent="0.25"/>
    <row r="8688" s="22" customFormat="1" x14ac:dyDescent="0.25"/>
    <row r="8689" s="22" customFormat="1" x14ac:dyDescent="0.25"/>
    <row r="8690" s="22" customFormat="1" x14ac:dyDescent="0.25"/>
    <row r="8691" s="22" customFormat="1" x14ac:dyDescent="0.25"/>
    <row r="8692" s="22" customFormat="1" x14ac:dyDescent="0.25"/>
    <row r="8693" s="22" customFormat="1" x14ac:dyDescent="0.25"/>
    <row r="8694" s="22" customFormat="1" x14ac:dyDescent="0.25"/>
    <row r="8695" s="22" customFormat="1" x14ac:dyDescent="0.25"/>
    <row r="8696" s="22" customFormat="1" x14ac:dyDescent="0.25"/>
    <row r="8697" s="22" customFormat="1" x14ac:dyDescent="0.25"/>
    <row r="8698" s="22" customFormat="1" x14ac:dyDescent="0.25"/>
    <row r="8699" s="22" customFormat="1" x14ac:dyDescent="0.25"/>
    <row r="8700" s="22" customFormat="1" x14ac:dyDescent="0.25"/>
    <row r="8701" s="22" customFormat="1" x14ac:dyDescent="0.25"/>
    <row r="8702" s="22" customFormat="1" x14ac:dyDescent="0.25"/>
    <row r="8703" s="22" customFormat="1" x14ac:dyDescent="0.25"/>
    <row r="8704" s="22" customFormat="1" x14ac:dyDescent="0.25"/>
    <row r="8705" s="22" customFormat="1" x14ac:dyDescent="0.25"/>
    <row r="8706" s="22" customFormat="1" x14ac:dyDescent="0.25"/>
    <row r="8707" s="22" customFormat="1" x14ac:dyDescent="0.25"/>
    <row r="8708" s="22" customFormat="1" x14ac:dyDescent="0.25"/>
    <row r="8709" s="22" customFormat="1" x14ac:dyDescent="0.25"/>
    <row r="8710" s="22" customFormat="1" x14ac:dyDescent="0.25"/>
    <row r="8711" s="22" customFormat="1" x14ac:dyDescent="0.25"/>
    <row r="8712" s="22" customFormat="1" x14ac:dyDescent="0.25"/>
    <row r="8713" s="22" customFormat="1" x14ac:dyDescent="0.25"/>
    <row r="8714" s="22" customFormat="1" x14ac:dyDescent="0.25"/>
    <row r="8715" s="22" customFormat="1" x14ac:dyDescent="0.25"/>
    <row r="8716" s="22" customFormat="1" x14ac:dyDescent="0.25"/>
    <row r="8717" s="22" customFormat="1" x14ac:dyDescent="0.25"/>
    <row r="8718" s="22" customFormat="1" x14ac:dyDescent="0.25"/>
    <row r="8719" s="22" customFormat="1" x14ac:dyDescent="0.25"/>
    <row r="8720" s="22" customFormat="1" x14ac:dyDescent="0.25"/>
    <row r="8721" s="22" customFormat="1" x14ac:dyDescent="0.25"/>
    <row r="8722" s="22" customFormat="1" x14ac:dyDescent="0.25"/>
    <row r="8723" s="22" customFormat="1" x14ac:dyDescent="0.25"/>
    <row r="8724" s="22" customFormat="1" x14ac:dyDescent="0.25"/>
    <row r="8725" s="22" customFormat="1" x14ac:dyDescent="0.25"/>
    <row r="8726" s="22" customFormat="1" x14ac:dyDescent="0.25"/>
    <row r="8727" s="22" customFormat="1" x14ac:dyDescent="0.25"/>
    <row r="8728" s="22" customFormat="1" x14ac:dyDescent="0.25"/>
    <row r="8729" s="22" customFormat="1" x14ac:dyDescent="0.25"/>
    <row r="8730" s="22" customFormat="1" x14ac:dyDescent="0.25"/>
    <row r="8731" s="22" customFormat="1" x14ac:dyDescent="0.25"/>
    <row r="8732" s="22" customFormat="1" x14ac:dyDescent="0.25"/>
    <row r="8733" s="22" customFormat="1" x14ac:dyDescent="0.25"/>
    <row r="8734" s="22" customFormat="1" x14ac:dyDescent="0.25"/>
    <row r="8735" s="22" customFormat="1" x14ac:dyDescent="0.25"/>
    <row r="8736" s="22" customFormat="1" x14ac:dyDescent="0.25"/>
    <row r="8737" s="22" customFormat="1" x14ac:dyDescent="0.25"/>
    <row r="8738" s="22" customFormat="1" x14ac:dyDescent="0.25"/>
    <row r="8739" s="22" customFormat="1" x14ac:dyDescent="0.25"/>
    <row r="8740" s="22" customFormat="1" x14ac:dyDescent="0.25"/>
    <row r="8741" s="22" customFormat="1" x14ac:dyDescent="0.25"/>
    <row r="8742" s="22" customFormat="1" x14ac:dyDescent="0.25"/>
    <row r="8743" s="22" customFormat="1" x14ac:dyDescent="0.25"/>
    <row r="8744" s="22" customFormat="1" x14ac:dyDescent="0.25"/>
    <row r="8745" s="22" customFormat="1" x14ac:dyDescent="0.25"/>
    <row r="8746" s="22" customFormat="1" x14ac:dyDescent="0.25"/>
    <row r="8747" s="22" customFormat="1" x14ac:dyDescent="0.25"/>
    <row r="8748" s="22" customFormat="1" x14ac:dyDescent="0.25"/>
    <row r="8749" s="22" customFormat="1" x14ac:dyDescent="0.25"/>
    <row r="8750" s="22" customFormat="1" x14ac:dyDescent="0.25"/>
    <row r="8751" s="22" customFormat="1" x14ac:dyDescent="0.25"/>
    <row r="8752" s="22" customFormat="1" x14ac:dyDescent="0.25"/>
    <row r="8753" s="22" customFormat="1" x14ac:dyDescent="0.25"/>
    <row r="8754" s="22" customFormat="1" x14ac:dyDescent="0.25"/>
    <row r="8755" s="22" customFormat="1" x14ac:dyDescent="0.25"/>
    <row r="8756" s="22" customFormat="1" x14ac:dyDescent="0.25"/>
    <row r="8757" s="22" customFormat="1" x14ac:dyDescent="0.25"/>
    <row r="8758" s="22" customFormat="1" x14ac:dyDescent="0.25"/>
    <row r="8759" s="22" customFormat="1" x14ac:dyDescent="0.25"/>
    <row r="8760" s="22" customFormat="1" x14ac:dyDescent="0.25"/>
    <row r="8761" s="22" customFormat="1" x14ac:dyDescent="0.25"/>
    <row r="8762" s="22" customFormat="1" x14ac:dyDescent="0.25"/>
    <row r="8763" s="22" customFormat="1" x14ac:dyDescent="0.25"/>
    <row r="8764" s="22" customFormat="1" x14ac:dyDescent="0.25"/>
    <row r="8765" s="22" customFormat="1" x14ac:dyDescent="0.25"/>
    <row r="8766" s="22" customFormat="1" x14ac:dyDescent="0.25"/>
    <row r="8767" s="22" customFormat="1" x14ac:dyDescent="0.25"/>
    <row r="8768" s="22" customFormat="1" x14ac:dyDescent="0.25"/>
    <row r="8769" s="22" customFormat="1" x14ac:dyDescent="0.25"/>
    <row r="8770" s="22" customFormat="1" x14ac:dyDescent="0.25"/>
    <row r="8771" s="22" customFormat="1" x14ac:dyDescent="0.25"/>
    <row r="8772" s="22" customFormat="1" x14ac:dyDescent="0.25"/>
    <row r="8773" s="22" customFormat="1" x14ac:dyDescent="0.25"/>
    <row r="8774" s="22" customFormat="1" x14ac:dyDescent="0.25"/>
    <row r="8775" s="22" customFormat="1" x14ac:dyDescent="0.25"/>
    <row r="8776" s="22" customFormat="1" x14ac:dyDescent="0.25"/>
    <row r="8777" s="22" customFormat="1" x14ac:dyDescent="0.25"/>
    <row r="8778" s="22" customFormat="1" x14ac:dyDescent="0.25"/>
    <row r="8779" s="22" customFormat="1" x14ac:dyDescent="0.25"/>
    <row r="8780" s="22" customFormat="1" x14ac:dyDescent="0.25"/>
    <row r="8781" s="22" customFormat="1" x14ac:dyDescent="0.25"/>
    <row r="8782" s="22" customFormat="1" x14ac:dyDescent="0.25"/>
    <row r="8783" s="22" customFormat="1" x14ac:dyDescent="0.25"/>
    <row r="8784" s="22" customFormat="1" x14ac:dyDescent="0.25"/>
    <row r="8785" s="22" customFormat="1" x14ac:dyDescent="0.25"/>
    <row r="8786" s="22" customFormat="1" x14ac:dyDescent="0.25"/>
    <row r="8787" s="22" customFormat="1" x14ac:dyDescent="0.25"/>
    <row r="8788" s="22" customFormat="1" x14ac:dyDescent="0.25"/>
    <row r="8789" s="22" customFormat="1" x14ac:dyDescent="0.25"/>
    <row r="8790" s="22" customFormat="1" x14ac:dyDescent="0.25"/>
    <row r="8791" s="22" customFormat="1" x14ac:dyDescent="0.25"/>
    <row r="8792" s="22" customFormat="1" x14ac:dyDescent="0.25"/>
    <row r="8793" s="22" customFormat="1" x14ac:dyDescent="0.25"/>
    <row r="8794" s="22" customFormat="1" x14ac:dyDescent="0.25"/>
    <row r="8795" s="22" customFormat="1" x14ac:dyDescent="0.25"/>
    <row r="8796" s="22" customFormat="1" x14ac:dyDescent="0.25"/>
    <row r="8797" s="22" customFormat="1" x14ac:dyDescent="0.25"/>
    <row r="8798" s="22" customFormat="1" x14ac:dyDescent="0.25"/>
    <row r="8799" s="22" customFormat="1" x14ac:dyDescent="0.25"/>
    <row r="8800" s="22" customFormat="1" x14ac:dyDescent="0.25"/>
    <row r="8801" s="22" customFormat="1" x14ac:dyDescent="0.25"/>
    <row r="8802" s="22" customFormat="1" x14ac:dyDescent="0.25"/>
    <row r="8803" s="22" customFormat="1" x14ac:dyDescent="0.25"/>
    <row r="8804" s="22" customFormat="1" x14ac:dyDescent="0.25"/>
    <row r="8805" s="22" customFormat="1" x14ac:dyDescent="0.25"/>
    <row r="8806" s="22" customFormat="1" x14ac:dyDescent="0.25"/>
    <row r="8807" s="22" customFormat="1" x14ac:dyDescent="0.25"/>
    <row r="8808" s="22" customFormat="1" x14ac:dyDescent="0.25"/>
    <row r="8809" s="22" customFormat="1" x14ac:dyDescent="0.25"/>
    <row r="8810" s="22" customFormat="1" x14ac:dyDescent="0.25"/>
    <row r="8811" s="22" customFormat="1" x14ac:dyDescent="0.25"/>
    <row r="8812" s="22" customFormat="1" x14ac:dyDescent="0.25"/>
    <row r="8813" s="22" customFormat="1" x14ac:dyDescent="0.25"/>
    <row r="8814" s="22" customFormat="1" x14ac:dyDescent="0.25"/>
    <row r="8815" s="22" customFormat="1" x14ac:dyDescent="0.25"/>
    <row r="8816" s="22" customFormat="1" x14ac:dyDescent="0.25"/>
    <row r="8817" s="22" customFormat="1" x14ac:dyDescent="0.25"/>
    <row r="8818" s="22" customFormat="1" x14ac:dyDescent="0.25"/>
    <row r="8819" s="22" customFormat="1" x14ac:dyDescent="0.25"/>
    <row r="8820" s="22" customFormat="1" x14ac:dyDescent="0.25"/>
    <row r="8821" s="22" customFormat="1" x14ac:dyDescent="0.25"/>
    <row r="8822" s="22" customFormat="1" x14ac:dyDescent="0.25"/>
    <row r="8823" s="22" customFormat="1" x14ac:dyDescent="0.25"/>
    <row r="8824" s="22" customFormat="1" x14ac:dyDescent="0.25"/>
    <row r="8825" s="22" customFormat="1" x14ac:dyDescent="0.25"/>
    <row r="8826" s="22" customFormat="1" x14ac:dyDescent="0.25"/>
    <row r="8827" s="22" customFormat="1" x14ac:dyDescent="0.25"/>
    <row r="8828" s="22" customFormat="1" x14ac:dyDescent="0.25"/>
    <row r="8829" s="22" customFormat="1" x14ac:dyDescent="0.25"/>
    <row r="8830" s="22" customFormat="1" x14ac:dyDescent="0.25"/>
    <row r="8831" s="22" customFormat="1" x14ac:dyDescent="0.25"/>
    <row r="8832" s="22" customFormat="1" x14ac:dyDescent="0.25"/>
    <row r="8833" s="22" customFormat="1" x14ac:dyDescent="0.25"/>
    <row r="8834" s="22" customFormat="1" x14ac:dyDescent="0.25"/>
    <row r="8835" s="22" customFormat="1" x14ac:dyDescent="0.25"/>
    <row r="8836" s="22" customFormat="1" x14ac:dyDescent="0.25"/>
    <row r="8837" s="22" customFormat="1" x14ac:dyDescent="0.25"/>
    <row r="8838" s="22" customFormat="1" x14ac:dyDescent="0.25"/>
    <row r="8839" s="22" customFormat="1" x14ac:dyDescent="0.25"/>
    <row r="8840" s="22" customFormat="1" x14ac:dyDescent="0.25"/>
    <row r="8841" s="22" customFormat="1" x14ac:dyDescent="0.25"/>
    <row r="8842" s="22" customFormat="1" x14ac:dyDescent="0.25"/>
    <row r="8843" s="22" customFormat="1" x14ac:dyDescent="0.25"/>
    <row r="8844" s="22" customFormat="1" x14ac:dyDescent="0.25"/>
    <row r="8845" s="22" customFormat="1" x14ac:dyDescent="0.25"/>
    <row r="8846" s="22" customFormat="1" x14ac:dyDescent="0.25"/>
    <row r="8847" s="22" customFormat="1" x14ac:dyDescent="0.25"/>
    <row r="8848" s="22" customFormat="1" x14ac:dyDescent="0.25"/>
    <row r="8849" s="22" customFormat="1" x14ac:dyDescent="0.25"/>
    <row r="8850" s="22" customFormat="1" x14ac:dyDescent="0.25"/>
    <row r="8851" s="22" customFormat="1" x14ac:dyDescent="0.25"/>
    <row r="8852" s="22" customFormat="1" x14ac:dyDescent="0.25"/>
    <row r="8853" s="22" customFormat="1" x14ac:dyDescent="0.25"/>
    <row r="8854" s="22" customFormat="1" x14ac:dyDescent="0.25"/>
    <row r="8855" s="22" customFormat="1" x14ac:dyDescent="0.25"/>
    <row r="8856" s="22" customFormat="1" x14ac:dyDescent="0.25"/>
    <row r="8857" s="22" customFormat="1" x14ac:dyDescent="0.25"/>
    <row r="8858" s="22" customFormat="1" x14ac:dyDescent="0.25"/>
    <row r="8859" s="22" customFormat="1" x14ac:dyDescent="0.25"/>
    <row r="8860" s="22" customFormat="1" x14ac:dyDescent="0.25"/>
    <row r="8861" s="22" customFormat="1" x14ac:dyDescent="0.25"/>
    <row r="8862" s="22" customFormat="1" x14ac:dyDescent="0.25"/>
    <row r="8863" s="22" customFormat="1" x14ac:dyDescent="0.25"/>
    <row r="8864" s="22" customFormat="1" x14ac:dyDescent="0.25"/>
    <row r="8865" s="22" customFormat="1" x14ac:dyDescent="0.25"/>
    <row r="8866" s="22" customFormat="1" x14ac:dyDescent="0.25"/>
    <row r="8867" s="22" customFormat="1" x14ac:dyDescent="0.25"/>
    <row r="8868" s="22" customFormat="1" x14ac:dyDescent="0.25"/>
    <row r="8869" s="22" customFormat="1" x14ac:dyDescent="0.25"/>
    <row r="8870" s="22" customFormat="1" x14ac:dyDescent="0.25"/>
    <row r="8871" s="22" customFormat="1" x14ac:dyDescent="0.25"/>
    <row r="8872" s="22" customFormat="1" x14ac:dyDescent="0.25"/>
    <row r="8873" s="22" customFormat="1" x14ac:dyDescent="0.25"/>
    <row r="8874" s="22" customFormat="1" x14ac:dyDescent="0.25"/>
    <row r="8875" s="22" customFormat="1" x14ac:dyDescent="0.25"/>
    <row r="8876" s="22" customFormat="1" x14ac:dyDescent="0.25"/>
    <row r="8877" s="22" customFormat="1" x14ac:dyDescent="0.25"/>
    <row r="8878" s="22" customFormat="1" x14ac:dyDescent="0.25"/>
    <row r="8879" s="22" customFormat="1" x14ac:dyDescent="0.25"/>
    <row r="8880" s="22" customFormat="1" x14ac:dyDescent="0.25"/>
    <row r="8881" s="22" customFormat="1" x14ac:dyDescent="0.25"/>
    <row r="8882" s="22" customFormat="1" x14ac:dyDescent="0.25"/>
    <row r="8883" s="22" customFormat="1" x14ac:dyDescent="0.25"/>
    <row r="8884" s="22" customFormat="1" x14ac:dyDescent="0.25"/>
    <row r="8885" s="22" customFormat="1" x14ac:dyDescent="0.25"/>
    <row r="8886" s="22" customFormat="1" x14ac:dyDescent="0.25"/>
    <row r="8887" s="22" customFormat="1" x14ac:dyDescent="0.25"/>
    <row r="8888" s="22" customFormat="1" x14ac:dyDescent="0.25"/>
    <row r="8889" s="22" customFormat="1" x14ac:dyDescent="0.25"/>
    <row r="8890" s="22" customFormat="1" x14ac:dyDescent="0.25"/>
    <row r="8891" s="22" customFormat="1" x14ac:dyDescent="0.25"/>
    <row r="8892" s="22" customFormat="1" x14ac:dyDescent="0.25"/>
    <row r="8893" s="22" customFormat="1" x14ac:dyDescent="0.25"/>
    <row r="8894" s="22" customFormat="1" x14ac:dyDescent="0.25"/>
    <row r="8895" s="22" customFormat="1" x14ac:dyDescent="0.25"/>
    <row r="8896" s="22" customFormat="1" x14ac:dyDescent="0.25"/>
    <row r="8897" s="22" customFormat="1" x14ac:dyDescent="0.25"/>
    <row r="8898" s="22" customFormat="1" x14ac:dyDescent="0.25"/>
    <row r="8899" s="22" customFormat="1" x14ac:dyDescent="0.25"/>
    <row r="8900" s="22" customFormat="1" x14ac:dyDescent="0.25"/>
    <row r="8901" s="22" customFormat="1" x14ac:dyDescent="0.25"/>
    <row r="8902" s="22" customFormat="1" x14ac:dyDescent="0.25"/>
    <row r="8903" s="22" customFormat="1" x14ac:dyDescent="0.25"/>
    <row r="8904" s="22" customFormat="1" x14ac:dyDescent="0.25"/>
    <row r="8905" s="22" customFormat="1" x14ac:dyDescent="0.25"/>
    <row r="8906" s="22" customFormat="1" x14ac:dyDescent="0.25"/>
    <row r="8907" s="22" customFormat="1" x14ac:dyDescent="0.25"/>
    <row r="8908" s="22" customFormat="1" x14ac:dyDescent="0.25"/>
    <row r="8909" s="22" customFormat="1" x14ac:dyDescent="0.25"/>
    <row r="8910" s="22" customFormat="1" x14ac:dyDescent="0.25"/>
    <row r="8911" s="22" customFormat="1" x14ac:dyDescent="0.25"/>
    <row r="8912" s="22" customFormat="1" x14ac:dyDescent="0.25"/>
    <row r="8913" s="22" customFormat="1" x14ac:dyDescent="0.25"/>
    <row r="8914" s="22" customFormat="1" x14ac:dyDescent="0.25"/>
    <row r="8915" s="22" customFormat="1" x14ac:dyDescent="0.25"/>
    <row r="8916" s="22" customFormat="1" x14ac:dyDescent="0.25"/>
    <row r="8917" s="22" customFormat="1" x14ac:dyDescent="0.25"/>
    <row r="8918" s="22" customFormat="1" x14ac:dyDescent="0.25"/>
    <row r="8919" s="22" customFormat="1" x14ac:dyDescent="0.25"/>
    <row r="8920" s="22" customFormat="1" x14ac:dyDescent="0.25"/>
    <row r="8921" s="22" customFormat="1" x14ac:dyDescent="0.25"/>
    <row r="8922" s="22" customFormat="1" x14ac:dyDescent="0.25"/>
    <row r="8923" s="22" customFormat="1" x14ac:dyDescent="0.25"/>
    <row r="8924" s="22" customFormat="1" x14ac:dyDescent="0.25"/>
    <row r="8925" s="22" customFormat="1" x14ac:dyDescent="0.25"/>
    <row r="8926" s="22" customFormat="1" x14ac:dyDescent="0.25"/>
    <row r="8927" s="22" customFormat="1" x14ac:dyDescent="0.25"/>
    <row r="8928" s="22" customFormat="1" x14ac:dyDescent="0.25"/>
    <row r="8929" s="22" customFormat="1" x14ac:dyDescent="0.25"/>
    <row r="8930" s="22" customFormat="1" x14ac:dyDescent="0.25"/>
    <row r="8931" s="22" customFormat="1" x14ac:dyDescent="0.25"/>
    <row r="8932" s="22" customFormat="1" x14ac:dyDescent="0.25"/>
    <row r="8933" s="22" customFormat="1" x14ac:dyDescent="0.25"/>
    <row r="8934" s="22" customFormat="1" x14ac:dyDescent="0.25"/>
    <row r="8935" s="22" customFormat="1" x14ac:dyDescent="0.25"/>
    <row r="8936" s="22" customFormat="1" x14ac:dyDescent="0.25"/>
    <row r="8937" s="22" customFormat="1" x14ac:dyDescent="0.25"/>
    <row r="8938" s="22" customFormat="1" x14ac:dyDescent="0.25"/>
    <row r="8939" s="22" customFormat="1" x14ac:dyDescent="0.25"/>
    <row r="8940" s="22" customFormat="1" x14ac:dyDescent="0.25"/>
    <row r="8941" s="22" customFormat="1" x14ac:dyDescent="0.25"/>
    <row r="8942" s="22" customFormat="1" x14ac:dyDescent="0.25"/>
    <row r="8943" s="22" customFormat="1" x14ac:dyDescent="0.25"/>
    <row r="8944" s="22" customFormat="1" x14ac:dyDescent="0.25"/>
    <row r="8945" s="22" customFormat="1" x14ac:dyDescent="0.25"/>
    <row r="8946" s="22" customFormat="1" x14ac:dyDescent="0.25"/>
    <row r="8947" s="22" customFormat="1" x14ac:dyDescent="0.25"/>
    <row r="8948" s="22" customFormat="1" x14ac:dyDescent="0.25"/>
    <row r="8949" s="22" customFormat="1" x14ac:dyDescent="0.25"/>
    <row r="8950" s="22" customFormat="1" x14ac:dyDescent="0.25"/>
    <row r="8951" s="22" customFormat="1" x14ac:dyDescent="0.25"/>
    <row r="8952" s="22" customFormat="1" x14ac:dyDescent="0.25"/>
    <row r="8953" s="22" customFormat="1" x14ac:dyDescent="0.25"/>
    <row r="8954" s="22" customFormat="1" x14ac:dyDescent="0.25"/>
    <row r="8955" s="22" customFormat="1" x14ac:dyDescent="0.25"/>
    <row r="8956" s="22" customFormat="1" x14ac:dyDescent="0.25"/>
    <row r="8957" s="22" customFormat="1" x14ac:dyDescent="0.25"/>
    <row r="8958" s="22" customFormat="1" x14ac:dyDescent="0.25"/>
    <row r="8959" s="22" customFormat="1" x14ac:dyDescent="0.25"/>
    <row r="8960" s="22" customFormat="1" x14ac:dyDescent="0.25"/>
    <row r="8961" s="22" customFormat="1" x14ac:dyDescent="0.25"/>
    <row r="8962" s="22" customFormat="1" x14ac:dyDescent="0.25"/>
    <row r="8963" s="22" customFormat="1" x14ac:dyDescent="0.25"/>
    <row r="8964" s="22" customFormat="1" x14ac:dyDescent="0.25"/>
    <row r="8965" s="22" customFormat="1" x14ac:dyDescent="0.25"/>
    <row r="8966" s="22" customFormat="1" x14ac:dyDescent="0.25"/>
    <row r="8967" s="22" customFormat="1" x14ac:dyDescent="0.25"/>
    <row r="8968" s="22" customFormat="1" x14ac:dyDescent="0.25"/>
    <row r="8969" s="22" customFormat="1" x14ac:dyDescent="0.25"/>
    <row r="8970" s="22" customFormat="1" x14ac:dyDescent="0.25"/>
    <row r="8971" s="22" customFormat="1" x14ac:dyDescent="0.25"/>
    <row r="8972" s="22" customFormat="1" x14ac:dyDescent="0.25"/>
    <row r="8973" s="22" customFormat="1" x14ac:dyDescent="0.25"/>
    <row r="8974" s="22" customFormat="1" x14ac:dyDescent="0.25"/>
    <row r="8975" s="22" customFormat="1" x14ac:dyDescent="0.25"/>
    <row r="8976" s="22" customFormat="1" x14ac:dyDescent="0.25"/>
    <row r="8977" s="22" customFormat="1" x14ac:dyDescent="0.25"/>
    <row r="8978" s="22" customFormat="1" x14ac:dyDescent="0.25"/>
    <row r="8979" s="22" customFormat="1" x14ac:dyDescent="0.25"/>
    <row r="8980" s="22" customFormat="1" x14ac:dyDescent="0.25"/>
    <row r="8981" s="22" customFormat="1" x14ac:dyDescent="0.25"/>
    <row r="8982" s="22" customFormat="1" x14ac:dyDescent="0.25"/>
    <row r="8983" s="22" customFormat="1" x14ac:dyDescent="0.25"/>
    <row r="8984" s="22" customFormat="1" x14ac:dyDescent="0.25"/>
    <row r="8985" s="22" customFormat="1" x14ac:dyDescent="0.25"/>
    <row r="8986" s="22" customFormat="1" x14ac:dyDescent="0.25"/>
    <row r="8987" s="22" customFormat="1" x14ac:dyDescent="0.25"/>
    <row r="8988" s="22" customFormat="1" x14ac:dyDescent="0.25"/>
    <row r="8989" s="22" customFormat="1" x14ac:dyDescent="0.25"/>
    <row r="8990" s="22" customFormat="1" x14ac:dyDescent="0.25"/>
    <row r="8991" s="22" customFormat="1" x14ac:dyDescent="0.25"/>
    <row r="8992" s="22" customFormat="1" x14ac:dyDescent="0.25"/>
    <row r="8993" s="22" customFormat="1" x14ac:dyDescent="0.25"/>
    <row r="8994" s="22" customFormat="1" x14ac:dyDescent="0.25"/>
    <row r="8995" s="22" customFormat="1" x14ac:dyDescent="0.25"/>
    <row r="8996" s="22" customFormat="1" x14ac:dyDescent="0.25"/>
    <row r="8997" s="22" customFormat="1" x14ac:dyDescent="0.25"/>
    <row r="8998" s="22" customFormat="1" x14ac:dyDescent="0.25"/>
    <row r="8999" s="22" customFormat="1" x14ac:dyDescent="0.25"/>
    <row r="9000" s="22" customFormat="1" x14ac:dyDescent="0.25"/>
    <row r="9001" s="22" customFormat="1" x14ac:dyDescent="0.25"/>
    <row r="9002" s="22" customFormat="1" x14ac:dyDescent="0.25"/>
    <row r="9003" s="22" customFormat="1" x14ac:dyDescent="0.25"/>
    <row r="9004" s="22" customFormat="1" x14ac:dyDescent="0.25"/>
    <row r="9005" s="22" customFormat="1" x14ac:dyDescent="0.25"/>
    <row r="9006" s="22" customFormat="1" x14ac:dyDescent="0.25"/>
    <row r="9007" s="22" customFormat="1" x14ac:dyDescent="0.25"/>
    <row r="9008" s="22" customFormat="1" x14ac:dyDescent="0.25"/>
    <row r="9009" s="22" customFormat="1" x14ac:dyDescent="0.25"/>
    <row r="9010" s="22" customFormat="1" x14ac:dyDescent="0.25"/>
    <row r="9011" s="22" customFormat="1" x14ac:dyDescent="0.25"/>
    <row r="9012" s="22" customFormat="1" x14ac:dyDescent="0.25"/>
    <row r="9013" s="22" customFormat="1" x14ac:dyDescent="0.25"/>
    <row r="9014" s="22" customFormat="1" x14ac:dyDescent="0.25"/>
    <row r="9015" s="22" customFormat="1" x14ac:dyDescent="0.25"/>
    <row r="9016" s="22" customFormat="1" x14ac:dyDescent="0.25"/>
    <row r="9017" s="22" customFormat="1" x14ac:dyDescent="0.25"/>
    <row r="9018" s="22" customFormat="1" x14ac:dyDescent="0.25"/>
    <row r="9019" s="22" customFormat="1" x14ac:dyDescent="0.25"/>
    <row r="9020" s="22" customFormat="1" x14ac:dyDescent="0.25"/>
    <row r="9021" s="22" customFormat="1" x14ac:dyDescent="0.25"/>
    <row r="9022" s="22" customFormat="1" x14ac:dyDescent="0.25"/>
    <row r="9023" s="22" customFormat="1" x14ac:dyDescent="0.25"/>
    <row r="9024" s="22" customFormat="1" x14ac:dyDescent="0.25"/>
    <row r="9025" s="22" customFormat="1" x14ac:dyDescent="0.25"/>
    <row r="9026" s="22" customFormat="1" x14ac:dyDescent="0.25"/>
    <row r="9027" s="22" customFormat="1" x14ac:dyDescent="0.25"/>
    <row r="9028" s="22" customFormat="1" x14ac:dyDescent="0.25"/>
    <row r="9029" s="22" customFormat="1" x14ac:dyDescent="0.25"/>
    <row r="9030" s="22" customFormat="1" x14ac:dyDescent="0.25"/>
    <row r="9031" s="22" customFormat="1" x14ac:dyDescent="0.25"/>
    <row r="9032" s="22" customFormat="1" x14ac:dyDescent="0.25"/>
    <row r="9033" s="22" customFormat="1" x14ac:dyDescent="0.25"/>
    <row r="9034" s="22" customFormat="1" x14ac:dyDescent="0.25"/>
    <row r="9035" s="22" customFormat="1" x14ac:dyDescent="0.25"/>
    <row r="9036" s="22" customFormat="1" x14ac:dyDescent="0.25"/>
    <row r="9037" s="22" customFormat="1" x14ac:dyDescent="0.25"/>
    <row r="9038" s="22" customFormat="1" x14ac:dyDescent="0.25"/>
    <row r="9039" s="22" customFormat="1" x14ac:dyDescent="0.25"/>
    <row r="9040" s="22" customFormat="1" x14ac:dyDescent="0.25"/>
    <row r="9041" s="22" customFormat="1" x14ac:dyDescent="0.25"/>
    <row r="9042" s="22" customFormat="1" x14ac:dyDescent="0.25"/>
    <row r="9043" s="22" customFormat="1" x14ac:dyDescent="0.25"/>
    <row r="9044" s="22" customFormat="1" x14ac:dyDescent="0.25"/>
    <row r="9045" s="22" customFormat="1" x14ac:dyDescent="0.25"/>
    <row r="9046" s="22" customFormat="1" x14ac:dyDescent="0.25"/>
    <row r="9047" s="22" customFormat="1" x14ac:dyDescent="0.25"/>
    <row r="9048" s="22" customFormat="1" x14ac:dyDescent="0.25"/>
    <row r="9049" s="22" customFormat="1" x14ac:dyDescent="0.25"/>
    <row r="9050" s="22" customFormat="1" x14ac:dyDescent="0.25"/>
    <row r="9051" s="22" customFormat="1" x14ac:dyDescent="0.25"/>
    <row r="9052" s="22" customFormat="1" x14ac:dyDescent="0.25"/>
    <row r="9053" s="22" customFormat="1" x14ac:dyDescent="0.25"/>
    <row r="9054" s="22" customFormat="1" x14ac:dyDescent="0.25"/>
    <row r="9055" s="22" customFormat="1" x14ac:dyDescent="0.25"/>
    <row r="9056" s="22" customFormat="1" x14ac:dyDescent="0.25"/>
    <row r="9057" s="22" customFormat="1" x14ac:dyDescent="0.25"/>
    <row r="9058" s="22" customFormat="1" x14ac:dyDescent="0.25"/>
    <row r="9059" s="22" customFormat="1" x14ac:dyDescent="0.25"/>
    <row r="9060" s="22" customFormat="1" x14ac:dyDescent="0.25"/>
    <row r="9061" s="22" customFormat="1" x14ac:dyDescent="0.25"/>
    <row r="9062" s="22" customFormat="1" x14ac:dyDescent="0.25"/>
    <row r="9063" s="22" customFormat="1" x14ac:dyDescent="0.25"/>
    <row r="9064" s="22" customFormat="1" x14ac:dyDescent="0.25"/>
    <row r="9065" s="22" customFormat="1" x14ac:dyDescent="0.25"/>
    <row r="9066" s="22" customFormat="1" x14ac:dyDescent="0.25"/>
    <row r="9067" s="22" customFormat="1" x14ac:dyDescent="0.25"/>
    <row r="9068" s="22" customFormat="1" x14ac:dyDescent="0.25"/>
    <row r="9069" s="22" customFormat="1" x14ac:dyDescent="0.25"/>
    <row r="9070" s="22" customFormat="1" x14ac:dyDescent="0.25"/>
    <row r="9071" s="22" customFormat="1" x14ac:dyDescent="0.25"/>
    <row r="9072" s="22" customFormat="1" x14ac:dyDescent="0.25"/>
    <row r="9073" s="22" customFormat="1" x14ac:dyDescent="0.25"/>
    <row r="9074" s="22" customFormat="1" x14ac:dyDescent="0.25"/>
    <row r="9075" s="22" customFormat="1" x14ac:dyDescent="0.25"/>
    <row r="9076" s="22" customFormat="1" x14ac:dyDescent="0.25"/>
    <row r="9077" s="22" customFormat="1" x14ac:dyDescent="0.25"/>
    <row r="9078" s="22" customFormat="1" x14ac:dyDescent="0.25"/>
    <row r="9079" s="22" customFormat="1" x14ac:dyDescent="0.25"/>
    <row r="9080" s="22" customFormat="1" x14ac:dyDescent="0.25"/>
    <row r="9081" s="22" customFormat="1" x14ac:dyDescent="0.25"/>
    <row r="9082" s="22" customFormat="1" x14ac:dyDescent="0.25"/>
    <row r="9083" s="22" customFormat="1" x14ac:dyDescent="0.25"/>
    <row r="9084" s="22" customFormat="1" x14ac:dyDescent="0.25"/>
    <row r="9085" s="22" customFormat="1" x14ac:dyDescent="0.25"/>
    <row r="9086" s="22" customFormat="1" x14ac:dyDescent="0.25"/>
    <row r="9087" s="22" customFormat="1" x14ac:dyDescent="0.25"/>
    <row r="9088" s="22" customFormat="1" x14ac:dyDescent="0.25"/>
    <row r="9089" s="22" customFormat="1" x14ac:dyDescent="0.25"/>
    <row r="9090" s="22" customFormat="1" x14ac:dyDescent="0.25"/>
    <row r="9091" s="22" customFormat="1" x14ac:dyDescent="0.25"/>
    <row r="9092" s="22" customFormat="1" x14ac:dyDescent="0.25"/>
    <row r="9093" s="22" customFormat="1" x14ac:dyDescent="0.25"/>
    <row r="9094" s="22" customFormat="1" x14ac:dyDescent="0.25"/>
    <row r="9095" s="22" customFormat="1" x14ac:dyDescent="0.25"/>
    <row r="9096" s="22" customFormat="1" x14ac:dyDescent="0.25"/>
    <row r="9097" s="22" customFormat="1" x14ac:dyDescent="0.25"/>
    <row r="9098" s="22" customFormat="1" x14ac:dyDescent="0.25"/>
    <row r="9099" s="22" customFormat="1" x14ac:dyDescent="0.25"/>
    <row r="9100" s="22" customFormat="1" x14ac:dyDescent="0.25"/>
    <row r="9101" s="22" customFormat="1" x14ac:dyDescent="0.25"/>
    <row r="9102" s="22" customFormat="1" x14ac:dyDescent="0.25"/>
    <row r="9103" s="22" customFormat="1" x14ac:dyDescent="0.25"/>
    <row r="9104" s="22" customFormat="1" x14ac:dyDescent="0.25"/>
    <row r="9105" s="22" customFormat="1" x14ac:dyDescent="0.25"/>
    <row r="9106" s="22" customFormat="1" x14ac:dyDescent="0.25"/>
    <row r="9107" s="22" customFormat="1" x14ac:dyDescent="0.25"/>
    <row r="9108" s="22" customFormat="1" x14ac:dyDescent="0.25"/>
    <row r="9109" s="22" customFormat="1" x14ac:dyDescent="0.25"/>
    <row r="9110" s="22" customFormat="1" x14ac:dyDescent="0.25"/>
    <row r="9111" s="22" customFormat="1" x14ac:dyDescent="0.25"/>
    <row r="9112" s="22" customFormat="1" x14ac:dyDescent="0.25"/>
    <row r="9113" s="22" customFormat="1" x14ac:dyDescent="0.25"/>
    <row r="9114" s="22" customFormat="1" x14ac:dyDescent="0.25"/>
    <row r="9115" s="22" customFormat="1" x14ac:dyDescent="0.25"/>
    <row r="9116" s="22" customFormat="1" x14ac:dyDescent="0.25"/>
    <row r="9117" s="22" customFormat="1" x14ac:dyDescent="0.25"/>
    <row r="9118" s="22" customFormat="1" x14ac:dyDescent="0.25"/>
    <row r="9119" s="22" customFormat="1" x14ac:dyDescent="0.25"/>
    <row r="9120" s="22" customFormat="1" x14ac:dyDescent="0.25"/>
    <row r="9121" s="22" customFormat="1" x14ac:dyDescent="0.25"/>
    <row r="9122" s="22" customFormat="1" x14ac:dyDescent="0.25"/>
    <row r="9123" s="22" customFormat="1" x14ac:dyDescent="0.25"/>
    <row r="9124" s="22" customFormat="1" x14ac:dyDescent="0.25"/>
    <row r="9125" s="22" customFormat="1" x14ac:dyDescent="0.25"/>
    <row r="9126" s="22" customFormat="1" x14ac:dyDescent="0.25"/>
    <row r="9127" s="22" customFormat="1" x14ac:dyDescent="0.25"/>
    <row r="9128" s="22" customFormat="1" x14ac:dyDescent="0.25"/>
    <row r="9129" s="22" customFormat="1" x14ac:dyDescent="0.25"/>
    <row r="9130" s="22" customFormat="1" x14ac:dyDescent="0.25"/>
    <row r="9131" s="22" customFormat="1" x14ac:dyDescent="0.25"/>
    <row r="9132" s="22" customFormat="1" x14ac:dyDescent="0.25"/>
    <row r="9133" s="22" customFormat="1" x14ac:dyDescent="0.25"/>
    <row r="9134" s="22" customFormat="1" x14ac:dyDescent="0.25"/>
    <row r="9135" s="22" customFormat="1" x14ac:dyDescent="0.25"/>
    <row r="9136" s="22" customFormat="1" x14ac:dyDescent="0.25"/>
    <row r="9137" s="22" customFormat="1" x14ac:dyDescent="0.25"/>
    <row r="9138" s="22" customFormat="1" x14ac:dyDescent="0.25"/>
    <row r="9139" s="22" customFormat="1" x14ac:dyDescent="0.25"/>
    <row r="9140" s="22" customFormat="1" x14ac:dyDescent="0.25"/>
    <row r="9141" s="22" customFormat="1" x14ac:dyDescent="0.25"/>
    <row r="9142" s="22" customFormat="1" x14ac:dyDescent="0.25"/>
    <row r="9143" s="22" customFormat="1" x14ac:dyDescent="0.25"/>
    <row r="9144" s="22" customFormat="1" x14ac:dyDescent="0.25"/>
    <row r="9145" s="22" customFormat="1" x14ac:dyDescent="0.25"/>
    <row r="9146" s="22" customFormat="1" x14ac:dyDescent="0.25"/>
    <row r="9147" s="22" customFormat="1" x14ac:dyDescent="0.25"/>
    <row r="9148" s="22" customFormat="1" x14ac:dyDescent="0.25"/>
    <row r="9149" s="22" customFormat="1" x14ac:dyDescent="0.25"/>
    <row r="9150" s="22" customFormat="1" x14ac:dyDescent="0.25"/>
    <row r="9151" s="22" customFormat="1" x14ac:dyDescent="0.25"/>
    <row r="9152" s="22" customFormat="1" x14ac:dyDescent="0.25"/>
    <row r="9153" s="22" customFormat="1" x14ac:dyDescent="0.25"/>
    <row r="9154" s="22" customFormat="1" x14ac:dyDescent="0.25"/>
    <row r="9155" s="22" customFormat="1" x14ac:dyDescent="0.25"/>
    <row r="9156" s="22" customFormat="1" x14ac:dyDescent="0.25"/>
    <row r="9157" s="22" customFormat="1" x14ac:dyDescent="0.25"/>
    <row r="9158" s="22" customFormat="1" x14ac:dyDescent="0.25"/>
    <row r="9159" s="22" customFormat="1" x14ac:dyDescent="0.25"/>
    <row r="9160" s="22" customFormat="1" x14ac:dyDescent="0.25"/>
    <row r="9161" s="22" customFormat="1" x14ac:dyDescent="0.25"/>
    <row r="9162" s="22" customFormat="1" x14ac:dyDescent="0.25"/>
    <row r="9163" s="22" customFormat="1" x14ac:dyDescent="0.25"/>
    <row r="9164" s="22" customFormat="1" x14ac:dyDescent="0.25"/>
    <row r="9165" s="22" customFormat="1" x14ac:dyDescent="0.25"/>
    <row r="9166" s="22" customFormat="1" x14ac:dyDescent="0.25"/>
    <row r="9167" s="22" customFormat="1" x14ac:dyDescent="0.25"/>
    <row r="9168" s="22" customFormat="1" x14ac:dyDescent="0.25"/>
    <row r="9169" s="22" customFormat="1" x14ac:dyDescent="0.25"/>
    <row r="9170" s="22" customFormat="1" x14ac:dyDescent="0.25"/>
    <row r="9171" s="22" customFormat="1" x14ac:dyDescent="0.25"/>
    <row r="9172" s="22" customFormat="1" x14ac:dyDescent="0.25"/>
    <row r="9173" s="22" customFormat="1" x14ac:dyDescent="0.25"/>
    <row r="9174" s="22" customFormat="1" x14ac:dyDescent="0.25"/>
    <row r="9175" s="22" customFormat="1" x14ac:dyDescent="0.25"/>
    <row r="9176" s="22" customFormat="1" x14ac:dyDescent="0.25"/>
    <row r="9177" s="22" customFormat="1" x14ac:dyDescent="0.25"/>
    <row r="9178" s="22" customFormat="1" x14ac:dyDescent="0.25"/>
    <row r="9179" s="22" customFormat="1" x14ac:dyDescent="0.25"/>
    <row r="9180" s="22" customFormat="1" x14ac:dyDescent="0.25"/>
    <row r="9181" s="22" customFormat="1" x14ac:dyDescent="0.25"/>
    <row r="9182" s="22" customFormat="1" x14ac:dyDescent="0.25"/>
    <row r="9183" s="22" customFormat="1" x14ac:dyDescent="0.25"/>
    <row r="9184" s="22" customFormat="1" x14ac:dyDescent="0.25"/>
    <row r="9185" spans="8:16" s="22" customFormat="1" x14ac:dyDescent="0.25"/>
    <row r="9186" spans="8:16" s="22" customFormat="1" x14ac:dyDescent="0.25"/>
    <row r="9187" spans="8:16" s="22" customFormat="1" x14ac:dyDescent="0.25"/>
    <row r="9188" spans="8:16" s="22" customFormat="1" x14ac:dyDescent="0.25"/>
    <row r="9189" spans="8:16" s="22" customFormat="1" x14ac:dyDescent="0.25"/>
    <row r="9190" spans="8:16" s="22" customFormat="1" x14ac:dyDescent="0.25"/>
    <row r="9191" spans="8:16" s="22" customFormat="1" x14ac:dyDescent="0.25"/>
    <row r="9192" spans="8:16" x14ac:dyDescent="0.25">
      <c r="H9192" s="22"/>
      <c r="I9192" s="22"/>
      <c r="J9192" s="22"/>
      <c r="K9192" s="22"/>
      <c r="L9192" s="22"/>
      <c r="M9192" s="22"/>
      <c r="N9192" s="22"/>
      <c r="O9192" s="22"/>
      <c r="P9192" s="22"/>
    </row>
    <row r="9193" spans="8:16" x14ac:dyDescent="0.25">
      <c r="H9193" s="22"/>
      <c r="I9193" s="22"/>
      <c r="J9193" s="22"/>
      <c r="K9193" s="22"/>
      <c r="L9193" s="22"/>
      <c r="M9193" s="22"/>
      <c r="N9193" s="22"/>
      <c r="O9193" s="22"/>
      <c r="P9193" s="22"/>
    </row>
    <row r="9194" spans="8:16" x14ac:dyDescent="0.25">
      <c r="H9194" s="22"/>
      <c r="I9194" s="22"/>
      <c r="J9194" s="22"/>
      <c r="K9194" s="22"/>
      <c r="L9194" s="22"/>
      <c r="M9194" s="22"/>
      <c r="N9194" s="22"/>
      <c r="O9194" s="22"/>
      <c r="P9194" s="22"/>
    </row>
    <row r="9195" spans="8:16" x14ac:dyDescent="0.25">
      <c r="H9195" s="22"/>
      <c r="I9195" s="22"/>
      <c r="J9195" s="22"/>
      <c r="K9195" s="22"/>
      <c r="L9195" s="22"/>
      <c r="M9195" s="22"/>
      <c r="N9195" s="22"/>
      <c r="O9195" s="22"/>
      <c r="P9195" s="22"/>
    </row>
    <row r="9196" spans="8:16" x14ac:dyDescent="0.25">
      <c r="H9196" s="22"/>
      <c r="I9196" s="22"/>
      <c r="J9196" s="22"/>
      <c r="K9196" s="22"/>
      <c r="L9196" s="22"/>
    </row>
    <row r="9197" spans="8:16" x14ac:dyDescent="0.25">
      <c r="H9197" s="22"/>
      <c r="I9197" s="22"/>
      <c r="J9197" s="22"/>
      <c r="K9197" s="22"/>
      <c r="L9197" s="22"/>
    </row>
    <row r="9198" spans="8:16" x14ac:dyDescent="0.25">
      <c r="H9198" s="22"/>
      <c r="I9198" s="22"/>
      <c r="J9198" s="22"/>
      <c r="K9198" s="22"/>
      <c r="L9198" s="22"/>
    </row>
    <row r="9199" spans="8:16" x14ac:dyDescent="0.25">
      <c r="H9199" s="22"/>
      <c r="I9199" s="22"/>
      <c r="J9199" s="22"/>
      <c r="K9199" s="22"/>
      <c r="L9199" s="22"/>
    </row>
    <row r="9200" spans="8:16" x14ac:dyDescent="0.25">
      <c r="H9200" s="22"/>
      <c r="I9200" s="22"/>
      <c r="J9200" s="22"/>
      <c r="K9200" s="22"/>
      <c r="L9200" s="22"/>
    </row>
    <row r="9201" spans="8:12" x14ac:dyDescent="0.25">
      <c r="H9201" s="22"/>
      <c r="I9201" s="22"/>
      <c r="J9201" s="22"/>
      <c r="K9201" s="22"/>
      <c r="L9201" s="22"/>
    </row>
    <row r="9202" spans="8:12" x14ac:dyDescent="0.25">
      <c r="H9202" s="22"/>
      <c r="I9202" s="22"/>
      <c r="J9202" s="22"/>
      <c r="K9202" s="22"/>
      <c r="L9202" s="22"/>
    </row>
    <row r="9203" spans="8:12" x14ac:dyDescent="0.25">
      <c r="H9203" s="22"/>
      <c r="I9203" s="22"/>
      <c r="J9203" s="22"/>
      <c r="K9203" s="22"/>
      <c r="L9203" s="22"/>
    </row>
    <row r="9204" spans="8:12" x14ac:dyDescent="0.25">
      <c r="H9204" s="22"/>
      <c r="I9204" s="22"/>
      <c r="J9204" s="22"/>
      <c r="K9204" s="22"/>
      <c r="L9204" s="22"/>
    </row>
    <row r="9205" spans="8:12" x14ac:dyDescent="0.25">
      <c r="H9205" s="22"/>
      <c r="I9205" s="22"/>
      <c r="J9205" s="22"/>
      <c r="K9205" s="22"/>
      <c r="L9205" s="22"/>
    </row>
    <row r="9206" spans="8:12" x14ac:dyDescent="0.25">
      <c r="H9206" s="22"/>
      <c r="I9206" s="22"/>
      <c r="J9206" s="22"/>
      <c r="K9206" s="22"/>
      <c r="L9206" s="22"/>
    </row>
    <row r="9207" spans="8:12" x14ac:dyDescent="0.25">
      <c r="H9207" s="22"/>
      <c r="I9207" s="22"/>
      <c r="J9207" s="22"/>
      <c r="K9207" s="22"/>
      <c r="L9207" s="22"/>
    </row>
    <row r="9208" spans="8:12" x14ac:dyDescent="0.25">
      <c r="H9208" s="22"/>
      <c r="I9208" s="22"/>
      <c r="J9208" s="22"/>
      <c r="K9208" s="22"/>
      <c r="L9208" s="22"/>
    </row>
    <row r="9209" spans="8:12" x14ac:dyDescent="0.25">
      <c r="H9209" s="22"/>
      <c r="I9209" s="22"/>
      <c r="J9209" s="22"/>
      <c r="K9209" s="22"/>
      <c r="L9209" s="22"/>
    </row>
    <row r="9210" spans="8:12" x14ac:dyDescent="0.25">
      <c r="H9210" s="22"/>
      <c r="I9210" s="22"/>
      <c r="J9210" s="22"/>
      <c r="K9210" s="22"/>
    </row>
    <row r="9211" spans="8:12" x14ac:dyDescent="0.25">
      <c r="H9211" s="22"/>
      <c r="I9211" s="22"/>
      <c r="J9211" s="22"/>
      <c r="K9211" s="22"/>
    </row>
    <row r="9212" spans="8:12" x14ac:dyDescent="0.25">
      <c r="H9212" s="22"/>
      <c r="I9212" s="22"/>
      <c r="J9212" s="22"/>
      <c r="K9212" s="22"/>
    </row>
    <row r="9213" spans="8:12" x14ac:dyDescent="0.25">
      <c r="H9213" s="22"/>
      <c r="I9213" s="22"/>
      <c r="J9213" s="22"/>
      <c r="K9213" s="22"/>
    </row>
    <row r="9214" spans="8:12" x14ac:dyDescent="0.25">
      <c r="H9214" s="22"/>
      <c r="I9214" s="22"/>
      <c r="J9214" s="22"/>
      <c r="K9214" s="22"/>
    </row>
    <row r="9215" spans="8:12" x14ac:dyDescent="0.25">
      <c r="H9215" s="22"/>
      <c r="I9215" s="22"/>
      <c r="J9215" s="22"/>
      <c r="K9215" s="22"/>
    </row>
    <row r="9216" spans="8:12" x14ac:dyDescent="0.25">
      <c r="H9216" s="22"/>
      <c r="I9216" s="22"/>
      <c r="J9216" s="22"/>
      <c r="K9216" s="22"/>
    </row>
    <row r="9217" spans="8:11" x14ac:dyDescent="0.25">
      <c r="H9217" s="22"/>
      <c r="I9217" s="22"/>
      <c r="J9217" s="22"/>
      <c r="K9217" s="22"/>
    </row>
    <row r="9218" spans="8:11" x14ac:dyDescent="0.25">
      <c r="H9218" s="22"/>
      <c r="I9218" s="22"/>
      <c r="J9218" s="22"/>
      <c r="K9218" s="22"/>
    </row>
  </sheetData>
  <sortState ref="B111:B125">
    <sortCondition ref="B111"/>
  </sortState>
  <mergeCells count="46">
    <mergeCell ref="B43:C43"/>
    <mergeCell ref="CP39:CT39"/>
    <mergeCell ref="CO40:CO41"/>
    <mergeCell ref="CP40:CP41"/>
    <mergeCell ref="DB40:DB41"/>
    <mergeCell ref="CX40:CX41"/>
    <mergeCell ref="CY40:CY41"/>
    <mergeCell ref="CZ40:CZ41"/>
    <mergeCell ref="DA40:DA41"/>
    <mergeCell ref="CU40:CU41"/>
    <mergeCell ref="CQ40:CQ41"/>
    <mergeCell ref="CR40:CR41"/>
    <mergeCell ref="CT40:CT41"/>
    <mergeCell ref="B34:C34"/>
    <mergeCell ref="B40:C40"/>
    <mergeCell ref="B41:C41"/>
    <mergeCell ref="B36:C36"/>
    <mergeCell ref="B37:C37"/>
    <mergeCell ref="B39:C39"/>
    <mergeCell ref="B35:C35"/>
    <mergeCell ref="B70:C70"/>
    <mergeCell ref="B71:C71"/>
    <mergeCell ref="B72:C72"/>
    <mergeCell ref="B45:C45"/>
    <mergeCell ref="B46:C46"/>
    <mergeCell ref="B59:C59"/>
    <mergeCell ref="B60:C60"/>
    <mergeCell ref="B51:C51"/>
    <mergeCell ref="B66:C66"/>
    <mergeCell ref="B64:C64"/>
    <mergeCell ref="B67:C67"/>
    <mergeCell ref="B63:C63"/>
    <mergeCell ref="B53:C53"/>
    <mergeCell ref="B52:C52"/>
    <mergeCell ref="B61:C61"/>
    <mergeCell ref="B85:C85"/>
    <mergeCell ref="B87:C87"/>
    <mergeCell ref="B97:C97"/>
    <mergeCell ref="B89:C89"/>
    <mergeCell ref="B90:C90"/>
    <mergeCell ref="B94:C94"/>
    <mergeCell ref="B95:C95"/>
    <mergeCell ref="B96:C96"/>
    <mergeCell ref="B91:C91"/>
    <mergeCell ref="B92:C92"/>
    <mergeCell ref="B93:C93"/>
  </mergeCells>
  <pageMargins left="0.7" right="0.7" top="0.78740157499999996" bottom="0.78740157499999996"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B211"/>
  <sheetViews>
    <sheetView zoomScale="90" zoomScaleNormal="90" workbookViewId="0">
      <selection activeCell="A26" sqref="A26:XFD82"/>
    </sheetView>
  </sheetViews>
  <sheetFormatPr baseColWidth="10" defaultRowHeight="15" x14ac:dyDescent="0.25"/>
  <cols>
    <col min="1" max="1" width="11.42578125" style="147"/>
    <col min="2" max="2" width="34.42578125" style="147" customWidth="1"/>
    <col min="3" max="3" width="22.42578125" style="147" customWidth="1"/>
    <col min="4" max="4" width="18.7109375" style="147" customWidth="1"/>
    <col min="5" max="5" width="14.5703125" style="147" customWidth="1"/>
    <col min="6" max="6" width="21.85546875" style="147" customWidth="1"/>
    <col min="7" max="7" width="17.140625" style="147" customWidth="1"/>
    <col min="8" max="8" width="18.5703125" style="147" customWidth="1"/>
    <col min="9" max="9" width="15.85546875" style="147" customWidth="1"/>
    <col min="10" max="10" width="18.5703125" style="147" customWidth="1"/>
    <col min="11" max="11" width="24.42578125" style="147" customWidth="1"/>
    <col min="12" max="12" width="20.28515625" style="147" customWidth="1"/>
    <col min="13" max="13" width="18.140625" style="147" bestFit="1" customWidth="1"/>
    <col min="14" max="14" width="40.42578125" style="147" customWidth="1"/>
    <col min="15" max="15" width="18.42578125" style="147" customWidth="1"/>
    <col min="16" max="16" width="10.140625" style="147" customWidth="1"/>
    <col min="17" max="17" width="13.28515625" style="147" customWidth="1"/>
    <col min="18" max="18" width="28.5703125" style="147" customWidth="1"/>
    <col min="19" max="19" width="16.140625" style="147" customWidth="1"/>
    <col min="20" max="20" width="14.5703125" style="147" bestFit="1" customWidth="1"/>
    <col min="21" max="21" width="18.42578125" style="147" customWidth="1"/>
    <col min="22" max="22" width="17.7109375" style="147" customWidth="1"/>
    <col min="23" max="24" width="15.28515625" style="147" customWidth="1"/>
    <col min="25" max="25" width="25.42578125" style="147" customWidth="1"/>
    <col min="26" max="26" width="13" style="147" customWidth="1"/>
    <col min="27" max="27" width="11" style="147" customWidth="1"/>
    <col min="28" max="56" width="11.42578125" style="147"/>
    <col min="57" max="57" width="12" style="147" bestFit="1" customWidth="1"/>
    <col min="58" max="62" width="12" style="147" customWidth="1"/>
    <col min="63" max="63" width="12" style="147" bestFit="1" customWidth="1"/>
    <col min="64" max="64" width="11.42578125" style="147"/>
    <col min="65" max="65" width="12" style="147" bestFit="1" customWidth="1"/>
    <col min="66" max="66" width="13" style="147" bestFit="1" customWidth="1"/>
    <col min="67" max="67" width="12.28515625" style="147" bestFit="1" customWidth="1"/>
    <col min="68" max="69" width="11.42578125" style="147"/>
    <col min="70" max="80" width="13.7109375" style="147" customWidth="1"/>
    <col min="81" max="81" width="11.85546875" style="147" customWidth="1"/>
    <col min="82" max="82" width="25.7109375" style="147" customWidth="1"/>
    <col min="83" max="83" width="14.28515625" style="147" customWidth="1"/>
    <col min="84" max="84" width="19.85546875" style="147" customWidth="1"/>
    <col min="85" max="85" width="12.42578125" style="147" customWidth="1"/>
    <col min="86" max="86" width="14.140625" style="147" customWidth="1"/>
    <col min="87" max="88" width="14.42578125" style="147" customWidth="1"/>
    <col min="89" max="89" width="15.5703125" style="147" customWidth="1"/>
    <col min="90" max="90" width="23.28515625" style="147" customWidth="1"/>
    <col min="91" max="91" width="23.7109375" style="147" customWidth="1"/>
    <col min="92" max="92" width="12" style="147" bestFit="1" customWidth="1"/>
    <col min="93" max="93" width="12.7109375" style="147" bestFit="1" customWidth="1"/>
    <col min="94" max="96" width="11.42578125" style="147"/>
    <col min="97" max="97" width="12.7109375" style="147" bestFit="1" customWidth="1"/>
    <col min="98" max="98" width="12" style="147" bestFit="1" customWidth="1"/>
    <col min="99" max="99" width="11.42578125" style="147"/>
    <col min="100" max="100" width="12.7109375" style="147" bestFit="1" customWidth="1"/>
    <col min="101" max="16384" width="11.42578125" style="147"/>
  </cols>
  <sheetData>
    <row r="2" spans="2:67" x14ac:dyDescent="0.25">
      <c r="B2" s="134" t="s">
        <v>78</v>
      </c>
      <c r="S2" s="15"/>
      <c r="AD2" s="13"/>
      <c r="AE2" s="13"/>
      <c r="AF2" s="13"/>
    </row>
    <row r="3" spans="2:67" x14ac:dyDescent="0.25">
      <c r="S3" s="15"/>
      <c r="AD3" s="13"/>
      <c r="AE3" s="13"/>
      <c r="AF3" s="13"/>
    </row>
    <row r="4" spans="2:67" x14ac:dyDescent="0.25">
      <c r="B4" s="107" t="s">
        <v>119</v>
      </c>
      <c r="S4" s="15"/>
      <c r="AD4" s="13"/>
      <c r="AE4" s="13"/>
      <c r="AF4" s="13"/>
    </row>
    <row r="5" spans="2:67" ht="18.75" x14ac:dyDescent="0.35">
      <c r="B5" s="107" t="s">
        <v>57</v>
      </c>
      <c r="S5" s="15"/>
      <c r="AD5" s="13"/>
      <c r="AE5" s="13"/>
      <c r="AF5" s="13"/>
    </row>
    <row r="6" spans="2:67" x14ac:dyDescent="0.25">
      <c r="B6" s="107" t="s">
        <v>118</v>
      </c>
      <c r="S6" s="15"/>
      <c r="AD6" s="13"/>
      <c r="AE6" s="13"/>
      <c r="AF6" s="13"/>
    </row>
    <row r="7" spans="2:67" ht="18.75" x14ac:dyDescent="0.35">
      <c r="B7" s="107" t="s">
        <v>111</v>
      </c>
      <c r="S7" s="15"/>
      <c r="AD7" s="13"/>
      <c r="AE7" s="13"/>
      <c r="AF7" s="13"/>
    </row>
    <row r="8" spans="2:67" x14ac:dyDescent="0.25">
      <c r="B8" s="107" t="s">
        <v>62</v>
      </c>
      <c r="S8" s="15"/>
      <c r="AD8" s="13"/>
      <c r="AE8" s="13"/>
      <c r="AF8" s="13"/>
    </row>
    <row r="9" spans="2:67" x14ac:dyDescent="0.25">
      <c r="B9" s="45" t="s">
        <v>114</v>
      </c>
      <c r="S9" s="15"/>
      <c r="AD9" s="13"/>
      <c r="AE9" s="13"/>
      <c r="AF9" s="13"/>
    </row>
    <row r="10" spans="2:67" x14ac:dyDescent="0.25">
      <c r="B10" s="45" t="s">
        <v>115</v>
      </c>
      <c r="AD10" s="13"/>
      <c r="AE10" s="13"/>
      <c r="AF10" s="13"/>
    </row>
    <row r="11" spans="2:67" x14ac:dyDescent="0.25">
      <c r="B11" s="45" t="s">
        <v>116</v>
      </c>
      <c r="AD11" s="13"/>
      <c r="AE11" s="13"/>
      <c r="AF11" s="13"/>
    </row>
    <row r="12" spans="2:67" x14ac:dyDescent="0.25">
      <c r="AD12" s="13"/>
      <c r="AE12" s="13"/>
      <c r="AF12" s="13"/>
    </row>
    <row r="13" spans="2:67" x14ac:dyDescent="0.25">
      <c r="B13" s="134" t="s">
        <v>55</v>
      </c>
      <c r="AD13" s="13"/>
      <c r="AE13" s="13"/>
      <c r="AF13" s="13"/>
    </row>
    <row r="14" spans="2:67" x14ac:dyDescent="0.25">
      <c r="B14" s="27"/>
      <c r="I14" s="27"/>
      <c r="U14" s="20"/>
      <c r="AD14" s="13"/>
      <c r="AE14" s="13"/>
      <c r="AF14" s="13"/>
      <c r="BO14" s="6"/>
    </row>
    <row r="15" spans="2:67" ht="18.75" x14ac:dyDescent="0.35">
      <c r="B15" s="145" t="s">
        <v>79</v>
      </c>
      <c r="C15" s="49">
        <v>3</v>
      </c>
      <c r="D15" s="147" t="s">
        <v>143</v>
      </c>
      <c r="H15" s="27"/>
      <c r="U15" s="20"/>
      <c r="AD15" s="13"/>
      <c r="AE15" s="13"/>
      <c r="AF15" s="13"/>
      <c r="BO15" s="6"/>
    </row>
    <row r="16" spans="2:67" ht="18.75" customHeight="1" x14ac:dyDescent="0.35">
      <c r="B16" s="109" t="s">
        <v>145</v>
      </c>
      <c r="C16" s="49">
        <v>200</v>
      </c>
      <c r="N16" s="45"/>
      <c r="U16" s="18"/>
      <c r="V16" s="4"/>
      <c r="AD16" s="13"/>
      <c r="AE16" s="13"/>
      <c r="AF16" s="13"/>
      <c r="BO16" s="6"/>
    </row>
    <row r="17" spans="2:67" ht="18.75" hidden="1" customHeight="1" x14ac:dyDescent="0.25">
      <c r="B17" s="109" t="s">
        <v>56</v>
      </c>
      <c r="C17" s="49"/>
      <c r="D17" s="45" t="s">
        <v>128</v>
      </c>
      <c r="N17" s="45"/>
      <c r="U17" s="18"/>
      <c r="V17" s="4"/>
      <c r="AD17" s="13"/>
      <c r="AE17" s="13"/>
      <c r="AF17" s="13"/>
      <c r="BO17" s="6"/>
    </row>
    <row r="18" spans="2:67" x14ac:dyDescent="0.25">
      <c r="B18" s="132"/>
      <c r="D18" s="45"/>
      <c r="N18" s="45"/>
      <c r="U18" s="18"/>
      <c r="V18" s="4"/>
      <c r="AD18" s="13"/>
      <c r="AE18" s="13"/>
      <c r="AF18" s="13"/>
      <c r="BO18" s="6"/>
    </row>
    <row r="19" spans="2:67" ht="18.75" customHeight="1" x14ac:dyDescent="0.35">
      <c r="B19" s="135" t="s">
        <v>73</v>
      </c>
      <c r="C19" s="146">
        <v>1.5E-5</v>
      </c>
      <c r="D19" s="45" t="s">
        <v>144</v>
      </c>
      <c r="N19" s="45"/>
      <c r="U19" s="18"/>
      <c r="V19" s="4"/>
      <c r="AD19" s="13"/>
      <c r="AE19" s="13"/>
      <c r="AF19" s="13"/>
      <c r="BO19" s="6"/>
    </row>
    <row r="20" spans="2:67" ht="18.75" customHeight="1" x14ac:dyDescent="0.25">
      <c r="B20" s="135" t="s">
        <v>74</v>
      </c>
      <c r="C20" s="49">
        <v>0.5</v>
      </c>
      <c r="D20" s="45"/>
      <c r="N20" s="45"/>
      <c r="U20" s="18"/>
      <c r="V20" s="4"/>
      <c r="AD20" s="13"/>
      <c r="AE20" s="13"/>
      <c r="AF20" s="13"/>
      <c r="BO20" s="6"/>
    </row>
    <row r="21" spans="2:67" ht="18.75" customHeight="1" x14ac:dyDescent="0.35">
      <c r="B21" s="142" t="s">
        <v>113</v>
      </c>
      <c r="C21" s="49">
        <v>1</v>
      </c>
      <c r="D21" s="45"/>
      <c r="N21" s="45"/>
      <c r="U21" s="18"/>
      <c r="V21" s="4"/>
      <c r="AD21" s="13"/>
      <c r="AE21" s="13"/>
      <c r="AF21" s="13"/>
      <c r="BO21" s="6"/>
    </row>
    <row r="22" spans="2:67" x14ac:dyDescent="0.25">
      <c r="B22" s="132"/>
      <c r="D22" s="45"/>
      <c r="N22" s="45"/>
      <c r="U22" s="18"/>
      <c r="V22" s="4"/>
      <c r="AD22" s="13"/>
      <c r="AE22" s="13"/>
      <c r="AF22" s="13"/>
      <c r="BO22" s="6"/>
    </row>
    <row r="23" spans="2:67" x14ac:dyDescent="0.25">
      <c r="B23" s="133" t="s">
        <v>71</v>
      </c>
      <c r="D23" s="45"/>
      <c r="N23" s="45"/>
      <c r="U23" s="18"/>
      <c r="V23" s="4"/>
      <c r="AD23" s="13"/>
      <c r="AE23" s="13"/>
      <c r="AF23" s="13"/>
      <c r="BO23" s="6"/>
    </row>
    <row r="24" spans="2:67" x14ac:dyDescent="0.25">
      <c r="B24" s="133" t="s">
        <v>110</v>
      </c>
      <c r="D24" s="45"/>
      <c r="N24" s="45"/>
      <c r="U24" s="18"/>
      <c r="V24" s="4"/>
      <c r="AD24" s="13"/>
      <c r="AE24" s="13"/>
      <c r="AF24" s="13"/>
      <c r="BO24" s="6"/>
    </row>
    <row r="25" spans="2:67" x14ac:dyDescent="0.25">
      <c r="B25" s="66"/>
      <c r="C25" s="66"/>
      <c r="E25" s="45"/>
      <c r="N25" s="45"/>
      <c r="U25" s="18"/>
      <c r="V25" s="4"/>
      <c r="AD25" s="13"/>
      <c r="AE25" s="13"/>
      <c r="AF25" s="13"/>
      <c r="BO25" s="6"/>
    </row>
    <row r="26" spans="2:67" ht="18.75" hidden="1" customHeight="1" x14ac:dyDescent="0.25">
      <c r="B26" s="58" t="s">
        <v>127</v>
      </c>
      <c r="C26" s="120"/>
      <c r="D26" s="120"/>
      <c r="E26" s="120"/>
      <c r="F26" s="120"/>
      <c r="N26" s="45"/>
      <c r="U26" s="18"/>
      <c r="V26" s="4"/>
      <c r="AD26" s="13"/>
      <c r="AE26" s="13"/>
      <c r="AF26" s="13"/>
      <c r="BO26" s="6"/>
    </row>
    <row r="27" spans="2:67" ht="18.75" hidden="1" customHeight="1" x14ac:dyDescent="0.35">
      <c r="B27" s="59" t="s">
        <v>24</v>
      </c>
      <c r="C27" s="146" t="s">
        <v>25</v>
      </c>
      <c r="D27" s="146" t="s">
        <v>26</v>
      </c>
      <c r="E27" s="146" t="s">
        <v>27</v>
      </c>
      <c r="F27" s="146" t="s">
        <v>28</v>
      </c>
      <c r="N27" s="45"/>
      <c r="U27" s="18"/>
      <c r="V27" s="4"/>
      <c r="AD27" s="13"/>
      <c r="AE27" s="13"/>
      <c r="AF27" s="13"/>
      <c r="BO27" s="6"/>
    </row>
    <row r="28" spans="2:67" ht="18.75" hidden="1" customHeight="1" x14ac:dyDescent="0.25">
      <c r="B28" s="114">
        <v>0.81</v>
      </c>
      <c r="C28" s="122">
        <v>1.6E-2</v>
      </c>
      <c r="D28" s="114">
        <f>1-(wblood+C28+E28+F28)</f>
        <v>0.14602150537634395</v>
      </c>
      <c r="E28" s="114">
        <f>0.007*1.06/0.93</f>
        <v>7.9784946236559143E-3</v>
      </c>
      <c r="F28" s="114">
        <v>0.02</v>
      </c>
      <c r="N28" s="45"/>
      <c r="U28" s="18"/>
      <c r="V28" s="4"/>
      <c r="AD28" s="13"/>
      <c r="AE28" s="13"/>
      <c r="AF28" s="13"/>
      <c r="BO28" s="6"/>
    </row>
    <row r="29" spans="2:67" ht="18.75" hidden="1" customHeight="1" x14ac:dyDescent="0.25">
      <c r="B29" s="120"/>
      <c r="C29" s="120"/>
      <c r="D29" s="123"/>
      <c r="E29" s="120"/>
      <c r="F29" s="120"/>
      <c r="N29" s="45"/>
      <c r="U29" s="18"/>
      <c r="V29" s="4"/>
      <c r="AD29" s="13"/>
      <c r="AE29" s="13"/>
      <c r="AF29" s="13"/>
      <c r="BO29" s="6"/>
    </row>
    <row r="30" spans="2:67" ht="18.75" hidden="1" customHeight="1" x14ac:dyDescent="0.25">
      <c r="B30" s="124" t="s">
        <v>120</v>
      </c>
      <c r="C30" s="2"/>
      <c r="D30" s="2"/>
      <c r="E30" s="2"/>
      <c r="F30" s="2"/>
      <c r="N30" s="45"/>
      <c r="U30" s="18"/>
      <c r="V30" s="4"/>
      <c r="AD30" s="13"/>
      <c r="AE30" s="13"/>
      <c r="AF30" s="13"/>
      <c r="BO30" s="6"/>
    </row>
    <row r="31" spans="2:67" ht="18.75" hidden="1" customHeight="1" x14ac:dyDescent="0.25">
      <c r="B31" s="146" t="s">
        <v>40</v>
      </c>
      <c r="C31" s="146" t="s">
        <v>38</v>
      </c>
      <c r="D31" s="146" t="s">
        <v>39</v>
      </c>
      <c r="E31" s="146" t="s">
        <v>28</v>
      </c>
      <c r="F31" s="2"/>
      <c r="N31" s="45"/>
      <c r="U31" s="18"/>
      <c r="V31" s="4"/>
      <c r="AD31" s="13"/>
      <c r="AE31" s="13"/>
      <c r="AF31" s="13"/>
      <c r="BO31" s="6"/>
    </row>
    <row r="32" spans="2:67" ht="18.75" hidden="1" customHeight="1" x14ac:dyDescent="0.25">
      <c r="B32" s="114">
        <v>0.71</v>
      </c>
      <c r="C32" s="114">
        <v>0.25</v>
      </c>
      <c r="D32" s="114">
        <v>0.01</v>
      </c>
      <c r="E32" s="114">
        <v>0.03</v>
      </c>
      <c r="F32" s="2"/>
      <c r="N32" s="45"/>
      <c r="U32" s="18"/>
      <c r="V32" s="4"/>
      <c r="AD32" s="13"/>
      <c r="AE32" s="13"/>
      <c r="AF32" s="13"/>
      <c r="BO32" s="6"/>
    </row>
    <row r="33" spans="2:106" hidden="1" x14ac:dyDescent="0.25">
      <c r="B33" s="125"/>
      <c r="C33" s="125"/>
      <c r="D33" s="2"/>
      <c r="E33" s="2"/>
      <c r="F33" s="2"/>
      <c r="N33" s="60"/>
      <c r="U33" s="13"/>
      <c r="V33" s="16"/>
      <c r="BO33" s="6"/>
    </row>
    <row r="34" spans="2:106" ht="18.75" hidden="1" x14ac:dyDescent="0.35">
      <c r="B34" s="174" t="s">
        <v>146</v>
      </c>
      <c r="C34" s="175"/>
      <c r="D34" s="154">
        <v>3.6600000000000001E-2</v>
      </c>
      <c r="E34" s="124" t="s">
        <v>124</v>
      </c>
      <c r="F34" s="2"/>
      <c r="H34" s="147">
        <f>D34*mbody</f>
        <v>7.32</v>
      </c>
      <c r="I34" s="147" t="s">
        <v>149</v>
      </c>
      <c r="N34" s="45"/>
      <c r="BO34" s="6"/>
    </row>
    <row r="35" spans="2:106" ht="15" hidden="1" customHeight="1" x14ac:dyDescent="0.25">
      <c r="B35" s="174" t="s">
        <v>3</v>
      </c>
      <c r="C35" s="175"/>
      <c r="D35" s="127">
        <v>1.03</v>
      </c>
      <c r="E35" s="43" t="s">
        <v>4</v>
      </c>
      <c r="F35" s="2"/>
      <c r="N35" s="45"/>
      <c r="AA35" s="6"/>
      <c r="BF35" s="6"/>
      <c r="BG35" s="6"/>
      <c r="BH35" s="6"/>
      <c r="BI35" s="6"/>
      <c r="BJ35" s="6"/>
      <c r="BK35" s="6"/>
      <c r="BO35" s="7"/>
      <c r="BP35" s="7"/>
    </row>
    <row r="36" spans="2:106" ht="15" hidden="1" customHeight="1" x14ac:dyDescent="0.25">
      <c r="B36" s="178" t="s">
        <v>0</v>
      </c>
      <c r="C36" s="178"/>
      <c r="D36" s="149" t="s">
        <v>121</v>
      </c>
      <c r="E36" s="42" t="s">
        <v>33</v>
      </c>
      <c r="F36" s="2"/>
      <c r="BF36" s="6"/>
      <c r="BG36" s="6"/>
      <c r="BH36" s="6"/>
      <c r="BI36" s="6"/>
      <c r="BJ36" s="6"/>
      <c r="BK36" s="6"/>
      <c r="BO36" s="7"/>
      <c r="BP36" s="7"/>
    </row>
    <row r="37" spans="2:106" hidden="1" x14ac:dyDescent="0.25">
      <c r="B37" s="178" t="s">
        <v>1</v>
      </c>
      <c r="C37" s="178"/>
      <c r="D37" s="149" t="s">
        <v>121</v>
      </c>
      <c r="E37" s="42" t="s">
        <v>33</v>
      </c>
      <c r="F37" s="2"/>
      <c r="O37" s="13"/>
      <c r="BF37" s="6"/>
      <c r="BG37" s="6"/>
      <c r="BH37" s="6"/>
      <c r="BI37" s="6"/>
      <c r="BJ37" s="6"/>
      <c r="BK37" s="6"/>
      <c r="BL37" s="6"/>
    </row>
    <row r="38" spans="2:106" hidden="1" x14ac:dyDescent="0.25">
      <c r="B38" s="125"/>
      <c r="C38" s="125"/>
      <c r="D38" s="2"/>
      <c r="E38" s="2"/>
      <c r="F38" s="2"/>
      <c r="R38" s="13"/>
      <c r="S38" s="13"/>
    </row>
    <row r="39" spans="2:106" ht="15" hidden="1" customHeight="1" x14ac:dyDescent="0.25">
      <c r="B39" s="177" t="s">
        <v>126</v>
      </c>
      <c r="C39" s="177"/>
      <c r="D39" s="127">
        <v>0.01</v>
      </c>
      <c r="E39" s="43" t="s">
        <v>54</v>
      </c>
      <c r="F39" s="2"/>
      <c r="S39" s="13"/>
      <c r="T39" s="21"/>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N39" s="13"/>
      <c r="BO39" s="13"/>
      <c r="BP39" s="13"/>
      <c r="BQ39" s="13"/>
      <c r="BR39" s="13"/>
      <c r="BS39" s="13"/>
      <c r="BT39" s="13"/>
      <c r="BU39" s="13"/>
      <c r="BV39" s="13"/>
      <c r="BW39" s="13"/>
      <c r="BX39" s="13"/>
      <c r="BY39" s="13"/>
      <c r="BZ39" s="13"/>
      <c r="CA39" s="13"/>
      <c r="CB39" s="13"/>
      <c r="CE39" s="13"/>
      <c r="CF39" s="13"/>
      <c r="CH39" s="13"/>
      <c r="CI39" s="13"/>
      <c r="CJ39" s="13"/>
      <c r="CK39" s="13"/>
      <c r="CL39" s="13"/>
      <c r="CM39" s="13"/>
      <c r="CP39" s="181"/>
      <c r="CQ39" s="181"/>
      <c r="CR39" s="181"/>
      <c r="CS39" s="181"/>
      <c r="CT39" s="181"/>
    </row>
    <row r="40" spans="2:106" ht="18.75" hidden="1" customHeight="1" x14ac:dyDescent="0.35">
      <c r="B40" s="176" t="s">
        <v>10</v>
      </c>
      <c r="C40" s="176"/>
      <c r="D40" s="122">
        <v>2E-3</v>
      </c>
      <c r="E40" s="124" t="s">
        <v>122</v>
      </c>
      <c r="F40" s="129"/>
      <c r="G40" s="13"/>
      <c r="I40" s="45"/>
      <c r="S40" s="13"/>
      <c r="T40" s="21"/>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T40" s="13"/>
      <c r="BU40" s="13"/>
      <c r="BV40" s="13"/>
      <c r="BW40" s="13"/>
      <c r="BX40" s="13"/>
      <c r="BY40" s="13"/>
      <c r="BZ40" s="13"/>
      <c r="CA40" s="13"/>
      <c r="CB40" s="13"/>
      <c r="CE40" s="13"/>
      <c r="CF40" s="13"/>
      <c r="CH40" s="13"/>
      <c r="CI40" s="13"/>
      <c r="CJ40" s="13"/>
      <c r="CK40" s="13"/>
      <c r="CL40" s="13"/>
      <c r="CM40" s="13"/>
      <c r="CO40" s="181"/>
      <c r="CP40" s="181"/>
      <c r="CQ40" s="181"/>
      <c r="CR40" s="181"/>
      <c r="CT40" s="181"/>
      <c r="CU40" s="181"/>
      <c r="CX40" s="181"/>
      <c r="CY40" s="181"/>
      <c r="CZ40" s="181"/>
      <c r="DA40" s="181"/>
      <c r="DB40" s="181"/>
    </row>
    <row r="41" spans="2:106" ht="18.75" hidden="1" x14ac:dyDescent="0.35">
      <c r="B41" s="183" t="s">
        <v>12</v>
      </c>
      <c r="C41" s="183"/>
      <c r="D41" s="126">
        <v>117</v>
      </c>
      <c r="E41" s="148" t="s">
        <v>123</v>
      </c>
      <c r="F41" s="129"/>
      <c r="G41" s="13"/>
      <c r="I41" s="45"/>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T41" s="13"/>
      <c r="BU41" s="13"/>
      <c r="BV41" s="13"/>
      <c r="BW41" s="13"/>
      <c r="BX41" s="13"/>
      <c r="BY41" s="13"/>
      <c r="BZ41" s="13"/>
      <c r="CA41" s="13"/>
      <c r="CB41" s="13"/>
      <c r="CE41" s="13"/>
      <c r="CF41" s="13"/>
      <c r="CH41" s="13"/>
      <c r="CI41" s="13"/>
      <c r="CJ41" s="13"/>
      <c r="CK41" s="13"/>
      <c r="CL41" s="13"/>
      <c r="CM41" s="13"/>
      <c r="CO41" s="181"/>
      <c r="CP41" s="181"/>
      <c r="CQ41" s="181"/>
      <c r="CR41" s="181"/>
      <c r="CT41" s="181"/>
      <c r="CU41" s="181"/>
      <c r="CX41" s="181"/>
      <c r="CY41" s="181"/>
      <c r="CZ41" s="181"/>
      <c r="DA41" s="181"/>
      <c r="DB41" s="181"/>
    </row>
    <row r="42" spans="2:106" hidden="1" x14ac:dyDescent="0.25">
      <c r="B42" s="2"/>
      <c r="C42" s="2"/>
      <c r="D42" s="2"/>
      <c r="E42" s="2"/>
      <c r="F42" s="2"/>
      <c r="T42" s="6"/>
    </row>
    <row r="43" spans="2:106" ht="16.5" hidden="1" x14ac:dyDescent="0.35">
      <c r="B43" s="179" t="s">
        <v>14</v>
      </c>
      <c r="C43" s="180"/>
      <c r="D43" s="128">
        <v>0.17399999999999999</v>
      </c>
      <c r="E43" s="130" t="s">
        <v>125</v>
      </c>
      <c r="F43" s="2"/>
      <c r="S43" s="17"/>
      <c r="T43" s="25"/>
    </row>
    <row r="44" spans="2:106" ht="16.5" hidden="1" customHeight="1" x14ac:dyDescent="0.25">
      <c r="B44" s="2"/>
      <c r="C44" s="2"/>
      <c r="D44" s="2"/>
      <c r="E44" s="2"/>
      <c r="F44" s="2"/>
      <c r="I44" s="85"/>
      <c r="J44" s="85"/>
      <c r="K44" s="85"/>
      <c r="L44" s="104"/>
      <c r="M44" s="105"/>
      <c r="S44" s="17"/>
      <c r="T44" s="25"/>
    </row>
    <row r="45" spans="2:106" ht="16.5" hidden="1" customHeight="1" x14ac:dyDescent="0.35">
      <c r="B45" s="168" t="s">
        <v>68</v>
      </c>
      <c r="C45" s="169"/>
      <c r="D45" s="146">
        <f>3.6*10^-7</f>
        <v>3.5999999999999999E-7</v>
      </c>
      <c r="E45" s="124" t="s">
        <v>101</v>
      </c>
      <c r="F45" s="2"/>
      <c r="I45" s="103"/>
      <c r="J45" s="103"/>
      <c r="K45" s="103"/>
      <c r="L45" s="87"/>
      <c r="M45" s="106"/>
      <c r="S45" s="17"/>
      <c r="T45" s="25"/>
    </row>
    <row r="46" spans="2:106" ht="16.5" hidden="1" customHeight="1" x14ac:dyDescent="0.35">
      <c r="B46" s="168" t="s">
        <v>69</v>
      </c>
      <c r="C46" s="169"/>
      <c r="D46" s="146">
        <f>7.5*10^-6</f>
        <v>7.4999999999999993E-6</v>
      </c>
      <c r="E46" s="124" t="s">
        <v>53</v>
      </c>
      <c r="F46" s="2"/>
      <c r="I46" s="103"/>
      <c r="J46" s="103"/>
      <c r="K46" s="103"/>
      <c r="L46" s="87"/>
      <c r="M46" s="106"/>
      <c r="S46" s="17"/>
      <c r="T46" s="25"/>
    </row>
    <row r="47" spans="2:106" ht="16.5" hidden="1" customHeight="1" x14ac:dyDescent="0.25">
      <c r="I47" s="103"/>
      <c r="J47" s="103"/>
      <c r="K47" s="103"/>
      <c r="L47" s="87"/>
      <c r="M47" s="106"/>
      <c r="S47" s="17"/>
      <c r="T47" s="25"/>
    </row>
    <row r="48" spans="2:106" ht="16.5" hidden="1" customHeight="1" x14ac:dyDescent="0.25">
      <c r="I48" s="103"/>
      <c r="J48" s="103"/>
      <c r="K48" s="103"/>
      <c r="L48" s="87"/>
      <c r="M48" s="106"/>
      <c r="S48" s="17"/>
      <c r="T48" s="25"/>
    </row>
    <row r="49" spans="2:92" ht="16.5" hidden="1" customHeight="1" x14ac:dyDescent="0.25">
      <c r="B49" s="131" t="s">
        <v>70</v>
      </c>
      <c r="C49" s="102"/>
      <c r="E49" s="50"/>
      <c r="I49" s="103"/>
      <c r="J49" s="103"/>
      <c r="K49" s="103"/>
      <c r="L49" s="87"/>
      <c r="M49" s="106"/>
      <c r="S49" s="17"/>
      <c r="T49" s="25"/>
    </row>
    <row r="50" spans="2:92" ht="16.5" hidden="1" customHeight="1" x14ac:dyDescent="0.25">
      <c r="B50" s="65"/>
      <c r="C50" s="65"/>
      <c r="D50" s="6"/>
      <c r="J50" s="103"/>
      <c r="K50" s="103"/>
      <c r="L50" s="87"/>
      <c r="M50" s="106"/>
      <c r="S50" s="17"/>
      <c r="T50" s="25"/>
    </row>
    <row r="51" spans="2:92" ht="16.5" hidden="1" customHeight="1" x14ac:dyDescent="0.35">
      <c r="B51" s="171" t="s">
        <v>5</v>
      </c>
      <c r="C51" s="171"/>
      <c r="D51" s="44">
        <f>1/6*PI()*dhep^3</f>
        <v>4.1887902047863909E-9</v>
      </c>
      <c r="E51" s="45" t="s">
        <v>6</v>
      </c>
      <c r="J51" s="103"/>
      <c r="K51" s="103"/>
      <c r="L51" s="87"/>
      <c r="M51" s="106"/>
      <c r="S51" s="17"/>
      <c r="T51" s="25"/>
    </row>
    <row r="52" spans="2:92" ht="16.5" hidden="1" customHeight="1" x14ac:dyDescent="0.35">
      <c r="B52" s="171" t="s">
        <v>147</v>
      </c>
      <c r="C52" s="171"/>
      <c r="D52" s="155">
        <f>Lhep*10^6*(D34*1000)*Vsinglehep</f>
        <v>17.937237414936284</v>
      </c>
      <c r="E52" s="48" t="s">
        <v>151</v>
      </c>
      <c r="F52" s="13"/>
      <c r="G52" s="157"/>
      <c r="H52" s="152">
        <f>Vhepliver/1000*mbody</f>
        <v>3.5874474829872569</v>
      </c>
      <c r="I52" s="147" t="s">
        <v>150</v>
      </c>
      <c r="J52" s="103"/>
      <c r="K52" s="103"/>
      <c r="L52" s="87"/>
      <c r="M52" s="106"/>
      <c r="S52" s="17"/>
      <c r="T52" s="25"/>
    </row>
    <row r="53" spans="2:92" ht="16.5" hidden="1" customHeight="1" x14ac:dyDescent="0.35">
      <c r="B53" s="171" t="s">
        <v>148</v>
      </c>
      <c r="C53" s="171"/>
      <c r="D53" s="94">
        <f>J57</f>
        <v>0.72518327719437303</v>
      </c>
      <c r="E53" s="95" t="s">
        <v>46</v>
      </c>
      <c r="F53" s="13"/>
      <c r="G53" s="13"/>
      <c r="I53" s="86" t="s">
        <v>42</v>
      </c>
      <c r="J53" s="103"/>
      <c r="K53" s="103"/>
      <c r="L53" s="87"/>
      <c r="M53" s="106"/>
      <c r="S53" s="17"/>
      <c r="T53" s="25"/>
    </row>
    <row r="54" spans="2:92" ht="16.5" hidden="1" x14ac:dyDescent="0.3">
      <c r="B54" s="143"/>
      <c r="C54" s="144"/>
      <c r="D54" s="144"/>
      <c r="F54" s="27"/>
      <c r="G54" s="27"/>
      <c r="H54" s="27"/>
      <c r="I54" s="89" t="s">
        <v>43</v>
      </c>
      <c r="J54" s="90" t="e">
        <f>(D34*1000)/D35*D36*D37</f>
        <v>#VALUE!</v>
      </c>
      <c r="K54" s="88"/>
      <c r="L54" s="88"/>
      <c r="M54" s="106"/>
      <c r="S54" s="17"/>
      <c r="T54" s="26"/>
      <c r="CM54" s="12"/>
    </row>
    <row r="55" spans="2:92" hidden="1" x14ac:dyDescent="0.25">
      <c r="B55" s="143"/>
      <c r="C55" s="144"/>
      <c r="D55" s="144"/>
      <c r="I55" s="91" t="s">
        <v>44</v>
      </c>
      <c r="J55" s="45"/>
      <c r="L55" s="75"/>
      <c r="M55" s="75"/>
      <c r="CM55" s="12"/>
    </row>
    <row r="56" spans="2:92" ht="16.5" hidden="1" customHeight="1" x14ac:dyDescent="0.25">
      <c r="I56" s="92" t="s">
        <v>45</v>
      </c>
      <c r="J56" s="92">
        <v>0.03</v>
      </c>
      <c r="K56" s="76"/>
      <c r="L56" s="73"/>
      <c r="M56" s="73"/>
      <c r="Y56" s="13"/>
      <c r="Z56" s="13"/>
      <c r="AA56" s="13"/>
      <c r="AB56" s="13"/>
      <c r="AC56" s="13"/>
      <c r="AD56" s="13"/>
      <c r="CN56" s="12"/>
    </row>
    <row r="57" spans="2:92" ht="15" hidden="1" customHeight="1" x14ac:dyDescent="0.3">
      <c r="I57" s="89" t="s">
        <v>43</v>
      </c>
      <c r="J57" s="90">
        <f>(dsin/2/10)^2*(D34*1000/D35)/(((D39/2+J56)/10)^2)</f>
        <v>0.72518327719437303</v>
      </c>
      <c r="K57" s="93"/>
      <c r="L57" s="77"/>
      <c r="M57" s="74"/>
      <c r="R57" s="15"/>
      <c r="Y57" s="13"/>
      <c r="Z57" s="13"/>
      <c r="AA57" s="13"/>
      <c r="AB57" s="13"/>
      <c r="AC57" s="13"/>
      <c r="AD57" s="13"/>
      <c r="CN57" s="12"/>
    </row>
    <row r="58" spans="2:92" hidden="1" x14ac:dyDescent="0.25">
      <c r="K58" s="78"/>
      <c r="Y58" s="13"/>
      <c r="Z58" s="13"/>
      <c r="AA58" s="13"/>
      <c r="AB58" s="13"/>
      <c r="AC58" s="13"/>
      <c r="AD58" s="13"/>
      <c r="CN58" s="12"/>
    </row>
    <row r="59" spans="2:92" ht="18.75" hidden="1" x14ac:dyDescent="0.35">
      <c r="B59" s="182" t="s">
        <v>129</v>
      </c>
      <c r="C59" s="182"/>
      <c r="D59" s="51">
        <f>(0.235*(mbody/1000)^0.75)*60*24/(mbody/1000)</f>
        <v>506.02602756526107</v>
      </c>
      <c r="E59" s="52" t="s">
        <v>130</v>
      </c>
      <c r="T59" s="25"/>
      <c r="CM59" s="12"/>
    </row>
    <row r="60" spans="2:92" ht="18.75" hidden="1" x14ac:dyDescent="0.35">
      <c r="B60" s="170" t="s">
        <v>131</v>
      </c>
      <c r="C60" s="170"/>
      <c r="D60" s="51">
        <f>D59*D43</f>
        <v>88.048528796355427</v>
      </c>
      <c r="E60" s="53" t="s">
        <v>19</v>
      </c>
      <c r="T60" s="25"/>
      <c r="CM60" s="12"/>
    </row>
    <row r="61" spans="2:92" ht="18.75" hidden="1" x14ac:dyDescent="0.35">
      <c r="B61" s="170" t="s">
        <v>136</v>
      </c>
      <c r="C61" s="170"/>
      <c r="D61" s="150">
        <f>D60*1000/24</f>
        <v>3668.6886998481427</v>
      </c>
      <c r="E61" s="53" t="s">
        <v>135</v>
      </c>
      <c r="T61" s="26"/>
      <c r="CM61" s="12"/>
    </row>
    <row r="62" spans="2:92" hidden="1" x14ac:dyDescent="0.25">
      <c r="CI62" s="5"/>
    </row>
    <row r="63" spans="2:92" ht="31.5" hidden="1" customHeight="1" x14ac:dyDescent="0.25">
      <c r="B63" s="172" t="s">
        <v>52</v>
      </c>
      <c r="C63" s="172"/>
      <c r="D63" s="56">
        <f>Vsinliver/((dsin/10/2)^2*PI())</f>
        <v>923332.02570451691</v>
      </c>
      <c r="E63" s="57" t="s">
        <v>21</v>
      </c>
      <c r="CI63" s="5"/>
    </row>
    <row r="64" spans="2:92" ht="32.25" hidden="1" customHeight="1" x14ac:dyDescent="0.25">
      <c r="B64" s="172" t="s">
        <v>51</v>
      </c>
      <c r="C64" s="172"/>
      <c r="D64" s="54">
        <f>PI()*dsin/10*D63</f>
        <v>2900.7331087774924</v>
      </c>
      <c r="E64" s="55" t="s">
        <v>20</v>
      </c>
      <c r="CH64" s="5"/>
    </row>
    <row r="65" spans="2:86" hidden="1" x14ac:dyDescent="0.25">
      <c r="J65" s="82"/>
      <c r="N65" s="64"/>
      <c r="CH65" s="5"/>
    </row>
    <row r="66" spans="2:86" ht="18.75" hidden="1" x14ac:dyDescent="0.25">
      <c r="B66" s="172" t="s">
        <v>29</v>
      </c>
      <c r="C66" s="172"/>
      <c r="D66" s="61">
        <f>1-wblood</f>
        <v>0.18999999999999995</v>
      </c>
      <c r="E66" s="50" t="s">
        <v>30</v>
      </c>
      <c r="J66" s="82"/>
      <c r="N66" s="64"/>
      <c r="CH66" s="5"/>
    </row>
    <row r="67" spans="2:86" ht="35.25" hidden="1" customHeight="1" x14ac:dyDescent="0.25">
      <c r="B67" s="173" t="s">
        <v>49</v>
      </c>
      <c r="C67" s="173"/>
      <c r="D67" s="47">
        <f>D66*Vsinliver</f>
        <v>0.13778482266693085</v>
      </c>
      <c r="E67" s="55" t="s">
        <v>31</v>
      </c>
      <c r="J67" s="82"/>
      <c r="N67" s="64"/>
      <c r="CH67" s="5"/>
    </row>
    <row r="68" spans="2:86" ht="15.75" hidden="1" x14ac:dyDescent="0.25">
      <c r="F68" s="53"/>
      <c r="G68" s="62"/>
      <c r="J68" s="82"/>
      <c r="N68" s="64"/>
      <c r="CH68" s="5"/>
    </row>
    <row r="69" spans="2:86" hidden="1" x14ac:dyDescent="0.25">
      <c r="G69" s="63"/>
      <c r="J69" s="82"/>
      <c r="CH69" s="5"/>
    </row>
    <row r="70" spans="2:86" ht="18" hidden="1" customHeight="1" x14ac:dyDescent="0.25">
      <c r="B70" s="166" t="s">
        <v>75</v>
      </c>
      <c r="C70" s="166"/>
      <c r="D70" s="136">
        <f>($E$28+$F$28)/($E$28+$F$28+$D$28+$C$28)*10^C15+$C$28/($E$28+$F$28+$D$28+$C$28)*D91+$D$28/($E$28+$F$28+$D$28+$C$28)*0.05*10^C15</f>
        <v>214.21619153000199</v>
      </c>
      <c r="E70" s="120"/>
      <c r="J70" s="82"/>
      <c r="AL70" s="13"/>
      <c r="AM70" s="13"/>
      <c r="AN70" s="13"/>
      <c r="AO70" s="13"/>
      <c r="CH70" s="5"/>
    </row>
    <row r="71" spans="2:86" ht="18" hidden="1" customHeight="1" x14ac:dyDescent="0.35">
      <c r="B71" s="167" t="s">
        <v>76</v>
      </c>
      <c r="C71" s="167"/>
      <c r="D71" s="137">
        <f>($D$32+$E$32)*10^C15+$C$32*0.05*10^C15+$B$32</f>
        <v>53.21</v>
      </c>
      <c r="E71" s="120" t="s">
        <v>104</v>
      </c>
      <c r="J71" s="82"/>
      <c r="AL71" s="13"/>
      <c r="AM71" s="13"/>
      <c r="AN71" s="13"/>
      <c r="AO71" s="13"/>
      <c r="CH71" s="5"/>
    </row>
    <row r="72" spans="2:86" ht="18" hidden="1" customHeight="1" x14ac:dyDescent="0.35">
      <c r="B72" s="167" t="s">
        <v>77</v>
      </c>
      <c r="C72" s="167"/>
      <c r="D72" s="136">
        <f>($E$28+$F$28)*10^C15+$C$28*D91+$D$28*0.05*10^C15+wblood</f>
        <v>41.51107639070036</v>
      </c>
      <c r="E72" s="120" t="s">
        <v>72</v>
      </c>
      <c r="AL72" s="13"/>
      <c r="AM72" s="13"/>
      <c r="AN72" s="13"/>
      <c r="AO72" s="13"/>
      <c r="CH72" s="5"/>
    </row>
    <row r="73" spans="2:86" hidden="1" x14ac:dyDescent="0.25">
      <c r="AL73" s="13"/>
      <c r="AM73" s="13"/>
      <c r="AN73" s="13"/>
      <c r="AO73" s="13"/>
      <c r="CH73" s="5"/>
    </row>
    <row r="74" spans="2:86" hidden="1" x14ac:dyDescent="0.25">
      <c r="AL74" s="13"/>
      <c r="AM74" s="13"/>
      <c r="AN74" s="13"/>
      <c r="AO74" s="13"/>
      <c r="CH74" s="5"/>
    </row>
    <row r="75" spans="2:86" ht="18" hidden="1" x14ac:dyDescent="0.35">
      <c r="B75" s="29" t="s">
        <v>22</v>
      </c>
      <c r="C75" s="80">
        <f>C19*60*60</f>
        <v>5.3999999999999999E-2</v>
      </c>
      <c r="G75" s="13"/>
      <c r="H75" s="13"/>
      <c r="I75" s="13"/>
      <c r="J75" s="13"/>
      <c r="K75" s="13"/>
      <c r="L75" s="13"/>
      <c r="M75" s="13"/>
      <c r="N75" s="13"/>
      <c r="O75" s="13"/>
      <c r="AL75" s="13"/>
      <c r="AM75" s="13"/>
      <c r="AN75" s="13"/>
      <c r="AO75" s="13"/>
      <c r="CH75" s="5"/>
    </row>
    <row r="76" spans="2:86" ht="18.75" hidden="1" x14ac:dyDescent="0.35">
      <c r="B76" s="35" t="s">
        <v>48</v>
      </c>
      <c r="C76" s="67">
        <f>C75*$D$64</f>
        <v>156.6395878739846</v>
      </c>
      <c r="D76" s="68" t="s">
        <v>36</v>
      </c>
      <c r="G76" s="13"/>
      <c r="H76" s="13"/>
      <c r="I76" s="13"/>
      <c r="J76" s="13"/>
      <c r="K76" s="13"/>
      <c r="L76" s="13"/>
      <c r="M76" s="13"/>
      <c r="N76" s="13"/>
      <c r="O76" s="13"/>
      <c r="AL76" s="13"/>
      <c r="AM76" s="13"/>
      <c r="AN76" s="13"/>
      <c r="AO76" s="13"/>
      <c r="CH76" s="5"/>
    </row>
    <row r="77" spans="2:86" hidden="1" x14ac:dyDescent="0.25">
      <c r="AL77" s="13"/>
      <c r="AM77" s="13"/>
      <c r="AN77" s="13"/>
      <c r="AO77" s="13"/>
      <c r="CH77" s="5"/>
    </row>
    <row r="78" spans="2:86" ht="18.75" hidden="1" x14ac:dyDescent="0.35">
      <c r="B78" s="3" t="s">
        <v>32</v>
      </c>
      <c r="C78" s="1">
        <f>C20*60*60</f>
        <v>1800</v>
      </c>
      <c r="AL78" s="13"/>
      <c r="AM78" s="13"/>
      <c r="AN78" s="13"/>
      <c r="AO78" s="13"/>
      <c r="CH78" s="5"/>
    </row>
    <row r="79" spans="2:86" ht="18.75" hidden="1" x14ac:dyDescent="0.35">
      <c r="B79" s="38" t="s">
        <v>50</v>
      </c>
      <c r="C79" s="69">
        <f>C78*$D$67</f>
        <v>248.01268080047552</v>
      </c>
      <c r="D79" s="70" t="s">
        <v>35</v>
      </c>
      <c r="AL79" s="13"/>
      <c r="AM79" s="13"/>
      <c r="AN79" s="13"/>
      <c r="AO79" s="13"/>
      <c r="CH79" s="5"/>
    </row>
    <row r="80" spans="2:86" hidden="1" x14ac:dyDescent="0.25">
      <c r="F80" s="82"/>
      <c r="AL80" s="13"/>
      <c r="AM80" s="13"/>
      <c r="AN80" s="13"/>
      <c r="AO80" s="13"/>
      <c r="CH80" s="5"/>
    </row>
    <row r="81" spans="2:90" ht="18.75" hidden="1" x14ac:dyDescent="0.35">
      <c r="B81" s="38" t="s">
        <v>152</v>
      </c>
      <c r="C81" s="156">
        <f>C21*Vhepliver</f>
        <v>17.937237414936284</v>
      </c>
      <c r="D81" s="71" t="s">
        <v>34</v>
      </c>
      <c r="AL81" s="13"/>
      <c r="AM81" s="13"/>
      <c r="AN81" s="13"/>
      <c r="AO81" s="13"/>
      <c r="CH81" s="5"/>
    </row>
    <row r="82" spans="2:90" hidden="1" x14ac:dyDescent="0.25">
      <c r="AL82" s="13"/>
      <c r="AM82" s="13"/>
      <c r="AN82" s="13"/>
      <c r="AO82" s="13"/>
      <c r="CH82" s="5"/>
    </row>
    <row r="83" spans="2:90" x14ac:dyDescent="0.25">
      <c r="B83" s="134" t="s">
        <v>59</v>
      </c>
      <c r="AL83" s="13"/>
      <c r="AM83" s="13"/>
      <c r="CG83" s="5"/>
    </row>
    <row r="84" spans="2:90" x14ac:dyDescent="0.25">
      <c r="AL84" s="13"/>
      <c r="AM84" s="13"/>
      <c r="CG84" s="5"/>
    </row>
    <row r="85" spans="2:90" ht="18" x14ac:dyDescent="0.35">
      <c r="B85" s="158" t="s">
        <v>137</v>
      </c>
      <c r="C85" s="158"/>
      <c r="D85" s="111">
        <f>$C$81*D71/D72</f>
        <v>22.992427222691365</v>
      </c>
      <c r="E85" s="147" t="s">
        <v>91</v>
      </c>
      <c r="CG85" s="5"/>
    </row>
    <row r="86" spans="2:90" x14ac:dyDescent="0.25">
      <c r="B86" s="45"/>
      <c r="C86" s="45"/>
      <c r="CG86" s="5"/>
    </row>
    <row r="87" spans="2:90" ht="18" x14ac:dyDescent="0.35">
      <c r="B87" s="158" t="s">
        <v>138</v>
      </c>
      <c r="C87" s="158"/>
      <c r="D87" s="117">
        <f>(Qh*D85)/(Qh+D85)</f>
        <v>22.849226417585477</v>
      </c>
      <c r="E87" s="147" t="s">
        <v>132</v>
      </c>
      <c r="CG87" s="5"/>
    </row>
    <row r="88" spans="2:90" x14ac:dyDescent="0.25">
      <c r="B88" s="45"/>
      <c r="C88" s="45"/>
      <c r="T88" s="13"/>
      <c r="U88" s="13"/>
      <c r="V88" s="13"/>
      <c r="W88" s="13"/>
      <c r="X88" s="13"/>
      <c r="Y88" s="13"/>
      <c r="AI88" s="13"/>
      <c r="AJ88" s="13"/>
      <c r="AK88" s="13"/>
      <c r="AL88" s="13"/>
      <c r="AM88" s="13"/>
      <c r="AN88" s="13"/>
      <c r="CG88" s="5"/>
    </row>
    <row r="89" spans="2:90" ht="18" hidden="1" x14ac:dyDescent="0.35">
      <c r="B89" s="160" t="s">
        <v>60</v>
      </c>
      <c r="C89" s="160"/>
      <c r="D89" s="114">
        <f>wblood/D72</f>
        <v>1.9512864286541667E-2</v>
      </c>
      <c r="E89" s="147" t="s">
        <v>65</v>
      </c>
      <c r="T89" s="13"/>
      <c r="U89" s="13"/>
      <c r="V89" s="13"/>
      <c r="W89" s="13"/>
      <c r="X89" s="13"/>
      <c r="Y89" s="13"/>
      <c r="AE89" s="13"/>
      <c r="AF89" s="13"/>
      <c r="AH89" s="13"/>
      <c r="AI89" s="13"/>
      <c r="AJ89" s="13"/>
      <c r="AK89" s="13"/>
      <c r="AL89" s="13"/>
      <c r="AM89" s="13"/>
      <c r="AN89" s="13"/>
      <c r="CG89" s="5"/>
    </row>
    <row r="90" spans="2:90" hidden="1" x14ac:dyDescent="0.25">
      <c r="B90" s="161" t="s">
        <v>61</v>
      </c>
      <c r="C90" s="161"/>
      <c r="D90" s="110">
        <f>1-D89</f>
        <v>0.98048713571345836</v>
      </c>
      <c r="E90" s="147" t="s">
        <v>66</v>
      </c>
      <c r="AH90" s="13"/>
      <c r="AI90" s="13"/>
      <c r="AJ90" s="13"/>
      <c r="AK90" s="13"/>
      <c r="AL90" s="13"/>
      <c r="AM90" s="13"/>
      <c r="AN90" s="13"/>
      <c r="CG90" s="5"/>
    </row>
    <row r="91" spans="2:90" ht="17.25" hidden="1" x14ac:dyDescent="0.25">
      <c r="B91" s="163" t="s">
        <v>82</v>
      </c>
      <c r="C91" s="163"/>
      <c r="D91" s="115">
        <f>10^(0.71*C15+0.4)</f>
        <v>338.84415613920248</v>
      </c>
      <c r="E91" s="147" t="s">
        <v>64</v>
      </c>
      <c r="CH91" s="5"/>
    </row>
    <row r="92" spans="2:90" ht="18" x14ac:dyDescent="0.35">
      <c r="B92" s="164" t="s">
        <v>63</v>
      </c>
      <c r="C92" s="164"/>
      <c r="D92" s="111">
        <f>1+$D$45/$D$46*D91*$C$28</f>
        <v>1.2602323119149075</v>
      </c>
      <c r="E92" s="147" t="s">
        <v>105</v>
      </c>
      <c r="CH92" s="5"/>
    </row>
    <row r="93" spans="2:90" ht="18.75" hidden="1" x14ac:dyDescent="0.35">
      <c r="B93" s="165" t="s">
        <v>142</v>
      </c>
      <c r="C93" s="165"/>
      <c r="D93" s="112">
        <f>D92*$C$76</f>
        <v>197.40226996382992</v>
      </c>
      <c r="E93" s="108" t="s">
        <v>67</v>
      </c>
      <c r="CH93" s="5"/>
    </row>
    <row r="94" spans="2:90" ht="18.75" hidden="1" x14ac:dyDescent="0.25">
      <c r="B94" s="162" t="s">
        <v>84</v>
      </c>
      <c r="C94" s="162"/>
      <c r="D94" s="113">
        <f>(D93*(1-D93/(D93+$C$81*D71))-($C$79*($C$79*D70+Qh*$D$66*D70))/($C$79+Qh*$D$66)+($C$79*D70))/(Qh*wblood+D93*(1-D93/(D93+$C$81*D71))+$C$79*((-$C$79*D70)/($C$79+Qh*$D$66)+D70))</f>
        <v>3.8650126896654455E-3</v>
      </c>
      <c r="CL94" s="5"/>
    </row>
    <row r="95" spans="2:90" ht="18.75" hidden="1" x14ac:dyDescent="0.25">
      <c r="B95" s="162" t="s">
        <v>85</v>
      </c>
      <c r="C95" s="162"/>
      <c r="D95" s="113">
        <f>($C$79-$C$79*(1-D94))/(Qh*$D$66+$C$79)</f>
        <v>1.014293879974669E-3</v>
      </c>
      <c r="CL95" s="5"/>
    </row>
    <row r="96" spans="2:90" ht="18.75" hidden="1" x14ac:dyDescent="0.25">
      <c r="B96" s="162" t="s">
        <v>86</v>
      </c>
      <c r="C96" s="162"/>
      <c r="D96" s="113">
        <f>D89*D94+D90*D95</f>
        <v>1.0699195692272566E-3</v>
      </c>
      <c r="CL96" s="5"/>
    </row>
    <row r="97" spans="2:90" ht="36" customHeight="1" x14ac:dyDescent="0.25">
      <c r="B97" s="159" t="s">
        <v>87</v>
      </c>
      <c r="C97" s="159"/>
      <c r="D97" s="116">
        <f>D96*Qh</f>
        <v>3.925201833370429</v>
      </c>
      <c r="E97" s="139" t="s">
        <v>92</v>
      </c>
      <c r="CL97" s="5"/>
    </row>
    <row r="98" spans="2:90" ht="15" customHeight="1" x14ac:dyDescent="0.25">
      <c r="E98" s="82"/>
      <c r="CL98" s="5"/>
    </row>
    <row r="99" spans="2:90" ht="18" hidden="1" customHeight="1" x14ac:dyDescent="0.35">
      <c r="B99" s="147" t="s">
        <v>88</v>
      </c>
      <c r="C99" s="147">
        <f>ROUND(D97/D87*100,1)</f>
        <v>17.2</v>
      </c>
    </row>
    <row r="100" spans="2:90" ht="18" hidden="1" customHeight="1" x14ac:dyDescent="0.35">
      <c r="B100" s="147" t="s">
        <v>89</v>
      </c>
      <c r="C100" s="147">
        <f>ROUND(D97/D85*100,1)</f>
        <v>17.100000000000001</v>
      </c>
    </row>
    <row r="101" spans="2:90" x14ac:dyDescent="0.25">
      <c r="B101" s="118"/>
      <c r="C101" s="118"/>
      <c r="D101" s="119"/>
    </row>
    <row r="102" spans="2:90" x14ac:dyDescent="0.25">
      <c r="B102" s="138" t="s">
        <v>90</v>
      </c>
    </row>
    <row r="103" spans="2:90" x14ac:dyDescent="0.25">
      <c r="B103" s="138" t="str">
        <f>"in vivo blood clearance amounts "&amp;C99&amp;" % of the in vivo blood clearance considering only blood flow limitation"</f>
        <v>in vivo blood clearance amounts 17.2 % of the in vivo blood clearance considering only blood flow limitation</v>
      </c>
      <c r="L103" s="79"/>
    </row>
    <row r="104" spans="2:90" x14ac:dyDescent="0.25">
      <c r="B104" s="138" t="str">
        <f>"and "&amp;C100&amp;" % of the in vivo blood considering no limitation at all."</f>
        <v>and 17.1 % of the in vivo blood considering no limitation at all.</v>
      </c>
      <c r="L104" s="79"/>
      <c r="AH104" s="13"/>
      <c r="AI104" s="13"/>
      <c r="AJ104" s="13"/>
      <c r="AK104" s="13"/>
      <c r="AL104" s="13"/>
      <c r="AM104" s="13"/>
    </row>
    <row r="105" spans="2:90" x14ac:dyDescent="0.25">
      <c r="L105" s="79"/>
      <c r="AH105" s="13"/>
      <c r="AI105" s="13"/>
      <c r="AJ105" s="13"/>
      <c r="AK105" s="13"/>
      <c r="AL105" s="13"/>
      <c r="AM105" s="13"/>
    </row>
    <row r="106" spans="2:90" ht="18" customHeight="1" x14ac:dyDescent="0.25">
      <c r="B106" s="134" t="s">
        <v>117</v>
      </c>
      <c r="L106" s="79"/>
      <c r="AH106" s="13"/>
      <c r="AI106" s="13"/>
      <c r="AJ106" s="13"/>
      <c r="AK106" s="13"/>
      <c r="AL106" s="13"/>
      <c r="AM106" s="13"/>
    </row>
    <row r="107" spans="2:90" ht="15.75" x14ac:dyDescent="0.25">
      <c r="B107" s="151" t="s">
        <v>141</v>
      </c>
      <c r="L107" s="79"/>
      <c r="AH107" s="13"/>
      <c r="AI107" s="13"/>
      <c r="AJ107" s="13"/>
      <c r="AK107" s="13"/>
      <c r="AL107" s="13"/>
      <c r="AM107" s="13"/>
    </row>
    <row r="108" spans="2:90" ht="15.75" x14ac:dyDescent="0.25">
      <c r="B108" s="151" t="s">
        <v>140</v>
      </c>
      <c r="L108" s="79"/>
      <c r="AH108" s="13"/>
      <c r="AI108" s="13"/>
      <c r="AJ108" s="13"/>
      <c r="AK108" s="13"/>
      <c r="AL108" s="13"/>
      <c r="AM108" s="13"/>
    </row>
    <row r="109" spans="2:90" x14ac:dyDescent="0.25">
      <c r="B109" s="153" t="s">
        <v>139</v>
      </c>
      <c r="L109" s="79"/>
    </row>
    <row r="110" spans="2:90" x14ac:dyDescent="0.25">
      <c r="B110" s="45" t="s">
        <v>99</v>
      </c>
      <c r="L110" s="79"/>
    </row>
    <row r="111" spans="2:90" x14ac:dyDescent="0.25">
      <c r="B111" s="140" t="s">
        <v>93</v>
      </c>
      <c r="L111" s="79"/>
    </row>
    <row r="112" spans="2:90" x14ac:dyDescent="0.25">
      <c r="B112" s="140" t="s">
        <v>95</v>
      </c>
      <c r="L112" s="79"/>
    </row>
    <row r="113" spans="2:41" x14ac:dyDescent="0.25">
      <c r="B113" s="45" t="s">
        <v>102</v>
      </c>
    </row>
    <row r="114" spans="2:41" x14ac:dyDescent="0.25">
      <c r="B114" s="140" t="s">
        <v>97</v>
      </c>
      <c r="L114" s="79"/>
    </row>
    <row r="115" spans="2:41" x14ac:dyDescent="0.25">
      <c r="B115" s="45" t="s">
        <v>107</v>
      </c>
    </row>
    <row r="116" spans="2:41" x14ac:dyDescent="0.25">
      <c r="B116" s="45" t="s">
        <v>108</v>
      </c>
      <c r="AN116" s="13"/>
      <c r="AO116" s="13"/>
    </row>
    <row r="117" spans="2:41" x14ac:dyDescent="0.25">
      <c r="B117" s="45" t="s">
        <v>112</v>
      </c>
    </row>
    <row r="118" spans="2:41" x14ac:dyDescent="0.25">
      <c r="B118" s="45" t="s">
        <v>103</v>
      </c>
    </row>
    <row r="119" spans="2:41" x14ac:dyDescent="0.25">
      <c r="B119" s="140" t="s">
        <v>94</v>
      </c>
      <c r="I119" s="13"/>
      <c r="J119" s="13"/>
    </row>
    <row r="120" spans="2:41" x14ac:dyDescent="0.25">
      <c r="B120" s="140" t="s">
        <v>100</v>
      </c>
      <c r="I120" s="13"/>
      <c r="J120" s="13"/>
      <c r="AH120" s="13"/>
      <c r="AI120" s="13"/>
      <c r="AJ120" s="13"/>
      <c r="AK120" s="13"/>
      <c r="AL120" s="13"/>
      <c r="AM120" s="13"/>
    </row>
    <row r="121" spans="2:41" x14ac:dyDescent="0.25">
      <c r="B121" s="140" t="s">
        <v>98</v>
      </c>
      <c r="D121" s="13"/>
      <c r="I121" s="13"/>
      <c r="J121" s="13"/>
      <c r="AH121" s="13"/>
      <c r="AI121" s="13"/>
      <c r="AJ121" s="13"/>
      <c r="AK121" s="13"/>
      <c r="AL121" s="13"/>
      <c r="AM121" s="13"/>
    </row>
    <row r="122" spans="2:41" x14ac:dyDescent="0.25">
      <c r="B122" s="140" t="s">
        <v>96</v>
      </c>
      <c r="C122" s="13"/>
      <c r="I122" s="13"/>
      <c r="J122" s="13"/>
    </row>
    <row r="123" spans="2:41" x14ac:dyDescent="0.25">
      <c r="B123" s="45" t="s">
        <v>109</v>
      </c>
      <c r="I123" s="13"/>
      <c r="J123" s="13"/>
    </row>
    <row r="124" spans="2:41" x14ac:dyDescent="0.25">
      <c r="B124" s="45" t="s">
        <v>106</v>
      </c>
    </row>
    <row r="130" spans="6:39" x14ac:dyDescent="0.25">
      <c r="AG130" s="13"/>
    </row>
    <row r="131" spans="6:39" x14ac:dyDescent="0.25">
      <c r="AG131" s="13"/>
    </row>
    <row r="134" spans="6:39" x14ac:dyDescent="0.25">
      <c r="F134" s="13"/>
      <c r="G134" s="13"/>
      <c r="H134" s="13"/>
      <c r="I134" s="13"/>
      <c r="K134" s="13"/>
      <c r="L134" s="13"/>
      <c r="M134" s="13"/>
      <c r="AH134" s="13"/>
      <c r="AI134" s="13"/>
      <c r="AJ134" s="13"/>
      <c r="AK134" s="13"/>
      <c r="AL134" s="13"/>
      <c r="AM134" s="13"/>
    </row>
    <row r="135" spans="6:39" x14ac:dyDescent="0.25">
      <c r="F135" s="13"/>
      <c r="G135" s="13"/>
      <c r="H135" s="13"/>
      <c r="I135" s="13"/>
      <c r="K135" s="13"/>
      <c r="L135" s="13"/>
      <c r="M135" s="13"/>
      <c r="AH135" s="13"/>
      <c r="AI135" s="13"/>
      <c r="AJ135" s="13"/>
      <c r="AK135" s="13"/>
      <c r="AL135" s="13"/>
      <c r="AM135" s="13"/>
    </row>
    <row r="147" spans="2:15" x14ac:dyDescent="0.25">
      <c r="B147" s="13"/>
      <c r="C147" s="13"/>
      <c r="D147" s="13"/>
      <c r="E147" s="13"/>
      <c r="F147" s="13"/>
      <c r="G147" s="13"/>
      <c r="H147" s="13"/>
      <c r="I147" s="13"/>
    </row>
    <row r="148" spans="2:15" x14ac:dyDescent="0.25">
      <c r="B148" s="13"/>
      <c r="C148" s="13"/>
      <c r="D148" s="13"/>
      <c r="E148" s="13"/>
      <c r="F148" s="13"/>
      <c r="G148" s="13"/>
      <c r="H148" s="13"/>
      <c r="I148" s="13"/>
    </row>
    <row r="149" spans="2:15" x14ac:dyDescent="0.25">
      <c r="B149" s="13"/>
      <c r="C149" s="13"/>
      <c r="D149" s="13"/>
      <c r="F149" s="13"/>
      <c r="H149" s="13"/>
      <c r="I149" s="13"/>
    </row>
    <row r="153" spans="2:15" x14ac:dyDescent="0.25">
      <c r="J153" s="13"/>
      <c r="K153" s="13"/>
      <c r="L153" s="13"/>
      <c r="M153" s="13"/>
      <c r="N153" s="13"/>
      <c r="O153" s="13"/>
    </row>
    <row r="154" spans="2:15" x14ac:dyDescent="0.25">
      <c r="J154" s="13"/>
      <c r="K154" s="13"/>
      <c r="L154" s="13"/>
      <c r="M154" s="13"/>
      <c r="N154" s="13"/>
      <c r="O154" s="13"/>
    </row>
    <row r="179" spans="10:15" x14ac:dyDescent="0.25">
      <c r="J179" s="13"/>
      <c r="K179" s="13"/>
      <c r="L179" s="13"/>
      <c r="M179" s="13"/>
      <c r="N179" s="13"/>
      <c r="O179" s="13"/>
    </row>
    <row r="180" spans="10:15" x14ac:dyDescent="0.25">
      <c r="J180" s="13"/>
      <c r="K180" s="13"/>
      <c r="L180" s="13"/>
      <c r="M180" s="13"/>
      <c r="N180" s="13"/>
      <c r="O180" s="13"/>
    </row>
    <row r="202" spans="25:25" x14ac:dyDescent="0.25">
      <c r="Y202" s="100"/>
    </row>
    <row r="203" spans="25:25" x14ac:dyDescent="0.25">
      <c r="Y203" s="100"/>
    </row>
    <row r="204" spans="25:25" x14ac:dyDescent="0.25">
      <c r="Y204" s="100"/>
    </row>
    <row r="205" spans="25:25" ht="15" customHeight="1" x14ac:dyDescent="0.25">
      <c r="Y205" s="100"/>
    </row>
    <row r="206" spans="25:25" x14ac:dyDescent="0.25">
      <c r="Y206" s="100"/>
    </row>
    <row r="207" spans="25:25" x14ac:dyDescent="0.25">
      <c r="Y207" s="100"/>
    </row>
    <row r="208" spans="25:25" x14ac:dyDescent="0.25">
      <c r="Y208" s="99"/>
    </row>
    <row r="209" spans="25:25" x14ac:dyDescent="0.25">
      <c r="Y209" s="99"/>
    </row>
    <row r="210" spans="25:25" x14ac:dyDescent="0.25">
      <c r="Y210" s="99"/>
    </row>
    <row r="211" spans="25:25" x14ac:dyDescent="0.25">
      <c r="Y211" s="99"/>
    </row>
  </sheetData>
  <mergeCells count="46">
    <mergeCell ref="CP39:CT39"/>
    <mergeCell ref="B34:C34"/>
    <mergeCell ref="B35:C35"/>
    <mergeCell ref="B36:C36"/>
    <mergeCell ref="B37:C37"/>
    <mergeCell ref="B39:C39"/>
    <mergeCell ref="DA40:DA41"/>
    <mergeCell ref="DB40:DB41"/>
    <mergeCell ref="B40:C40"/>
    <mergeCell ref="CO40:CO41"/>
    <mergeCell ref="CP40:CP41"/>
    <mergeCell ref="CQ40:CQ41"/>
    <mergeCell ref="CR40:CR41"/>
    <mergeCell ref="CT40:CT41"/>
    <mergeCell ref="B41:C41"/>
    <mergeCell ref="B53:C53"/>
    <mergeCell ref="CU40:CU41"/>
    <mergeCell ref="CX40:CX41"/>
    <mergeCell ref="CY40:CY41"/>
    <mergeCell ref="CZ40:CZ41"/>
    <mergeCell ref="B43:C43"/>
    <mergeCell ref="B45:C45"/>
    <mergeCell ref="B46:C46"/>
    <mergeCell ref="B51:C51"/>
    <mergeCell ref="B52:C52"/>
    <mergeCell ref="B87:C87"/>
    <mergeCell ref="B59:C59"/>
    <mergeCell ref="B60:C60"/>
    <mergeCell ref="B61:C61"/>
    <mergeCell ref="B63:C63"/>
    <mergeCell ref="B64:C64"/>
    <mergeCell ref="B66:C66"/>
    <mergeCell ref="B67:C67"/>
    <mergeCell ref="B70:C70"/>
    <mergeCell ref="B71:C71"/>
    <mergeCell ref="B72:C72"/>
    <mergeCell ref="B85:C85"/>
    <mergeCell ref="B95:C95"/>
    <mergeCell ref="B96:C96"/>
    <mergeCell ref="B97:C97"/>
    <mergeCell ref="B89:C89"/>
    <mergeCell ref="B90:C90"/>
    <mergeCell ref="B91:C91"/>
    <mergeCell ref="B92:C92"/>
    <mergeCell ref="B93:C93"/>
    <mergeCell ref="B94:C94"/>
  </mergeCells>
  <pageMargins left="0.7" right="0.7" top="0.78740157499999996" bottom="0.78740157499999996"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28</vt:i4>
      </vt:variant>
    </vt:vector>
  </HeadingPairs>
  <TitlesOfParts>
    <vt:vector size="30" baseType="lpstr">
      <vt:lpstr>rainbow trout</vt:lpstr>
      <vt:lpstr>rat</vt:lpstr>
      <vt:lpstr>rat!dhep</vt:lpstr>
      <vt:lpstr>dhep</vt:lpstr>
      <vt:lpstr>rat!dsin</vt:lpstr>
      <vt:lpstr>dsin</vt:lpstr>
      <vt:lpstr>rat!Lhep</vt:lpstr>
      <vt:lpstr>Lhep</vt:lpstr>
      <vt:lpstr>rat!logKaw</vt:lpstr>
      <vt:lpstr>logKaw</vt:lpstr>
      <vt:lpstr>rat!logKmw</vt:lpstr>
      <vt:lpstr>logKmw</vt:lpstr>
      <vt:lpstr>rat!logKpw</vt:lpstr>
      <vt:lpstr>logKpw</vt:lpstr>
      <vt:lpstr>rat!logKsw</vt:lpstr>
      <vt:lpstr>logKsw</vt:lpstr>
      <vt:lpstr>rat!mbody</vt:lpstr>
      <vt:lpstr>mbody</vt:lpstr>
      <vt:lpstr>rat!Qh</vt:lpstr>
      <vt:lpstr>Qh</vt:lpstr>
      <vt:lpstr>rat!Vhepliver</vt:lpstr>
      <vt:lpstr>Vhepliver</vt:lpstr>
      <vt:lpstr>rat!Vsinglehep</vt:lpstr>
      <vt:lpstr>Vsinglehep</vt:lpstr>
      <vt:lpstr>rat!Vsinliver</vt:lpstr>
      <vt:lpstr>Vsinliver</vt:lpstr>
      <vt:lpstr>rat!wblood</vt:lpstr>
      <vt:lpstr>wblood</vt:lpstr>
      <vt:lpstr>rat!whep</vt:lpstr>
      <vt:lpstr>whep</vt:lpstr>
    </vt:vector>
  </TitlesOfParts>
  <Company>UFZ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Sophia Krause</dc:creator>
  <cp:lastModifiedBy>Andrea Ebert</cp:lastModifiedBy>
  <dcterms:created xsi:type="dcterms:W3CDTF">2016-01-08T08:06:22Z</dcterms:created>
  <dcterms:modified xsi:type="dcterms:W3CDTF">2024-07-16T07:49:31Z</dcterms:modified>
</cp:coreProperties>
</file>